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SLC_COMPARTILHADO\4 - EDITAIS\2024\PUBLICADO - PREGÃO - 2024\PO 90042-2024 (PROAD 6768-2024) - EDITAL e ANEXOS\"/>
    </mc:Choice>
  </mc:AlternateContent>
  <bookViews>
    <workbookView xWindow="0" yWindow="0" windowWidth="16380" windowHeight="8190" tabRatio="500"/>
  </bookViews>
  <sheets>
    <sheet name="Resumo" sheetId="1" r:id="rId1"/>
    <sheet name="Assessor de Imprensa" sheetId="2" r:id="rId2"/>
    <sheet name="Analista de mídias sociais" sheetId="13" r:id="rId3"/>
    <sheet name="Editor midia audiovisual" sheetId="6" r:id="rId4"/>
    <sheet name="Uniformes" sheetId="9" r:id="rId5"/>
  </sheets>
  <definedNames>
    <definedName name="_xlnm.Print_Area" localSheetId="2">'Analista de mídias sociais'!$B$2:$F$150</definedName>
    <definedName name="_xlnm.Print_Area" localSheetId="1">'Assessor de Imprensa'!$B$2:$F$146</definedName>
    <definedName name="_xlnm.Print_Area" localSheetId="3">'Editor midia audiovisual'!$B$2:$F$150</definedName>
    <definedName name="_xlnm.Print_Area" localSheetId="0">Resumo!$B$2:$H$18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" i="9" l="1"/>
  <c r="B2" i="9"/>
  <c r="B1" i="9"/>
  <c r="B4" i="6"/>
  <c r="B3" i="6"/>
  <c r="B2" i="6"/>
  <c r="B4" i="13"/>
  <c r="B3" i="13"/>
  <c r="B2" i="13"/>
  <c r="B4" i="2"/>
  <c r="B3" i="2"/>
  <c r="B2" i="2"/>
  <c r="F133" i="6"/>
  <c r="F137" i="6" l="1"/>
  <c r="F137" i="13"/>
  <c r="F133" i="13" l="1"/>
  <c r="H35" i="9" l="1"/>
  <c r="H34" i="9"/>
  <c r="H61" i="9"/>
  <c r="H62" i="9" s="1"/>
  <c r="F41" i="9" l="1"/>
  <c r="H41" i="9" s="1"/>
  <c r="I41" i="9" s="1"/>
  <c r="F18" i="9"/>
  <c r="H18" i="9" s="1"/>
  <c r="I18" i="9" s="1"/>
  <c r="F19" i="9"/>
  <c r="H19" i="9" s="1"/>
  <c r="I19" i="9" s="1"/>
  <c r="F20" i="9"/>
  <c r="H20" i="9" s="1"/>
  <c r="I20" i="9" s="1"/>
  <c r="F21" i="9"/>
  <c r="H21" i="9" s="1"/>
  <c r="I21" i="9" s="1"/>
  <c r="F22" i="9"/>
  <c r="H22" i="9" s="1"/>
  <c r="I22" i="9" s="1"/>
  <c r="F23" i="9"/>
  <c r="H23" i="9" s="1"/>
  <c r="I23" i="9" s="1"/>
  <c r="F24" i="9"/>
  <c r="H24" i="9" s="1"/>
  <c r="I24" i="9" s="1"/>
  <c r="F48" i="9"/>
  <c r="H48" i="9" s="1"/>
  <c r="I48" i="9" s="1"/>
  <c r="F49" i="9"/>
  <c r="H49" i="9" s="1"/>
  <c r="I49" i="9" s="1"/>
  <c r="F50" i="9"/>
  <c r="H50" i="9" s="1"/>
  <c r="I50" i="9" s="1"/>
  <c r="F51" i="9"/>
  <c r="H51" i="9" s="1"/>
  <c r="I51" i="9" s="1"/>
  <c r="F47" i="9"/>
  <c r="H47" i="9" s="1"/>
  <c r="I47" i="9" s="1"/>
  <c r="F46" i="9"/>
  <c r="H46" i="9" s="1"/>
  <c r="I46" i="9" s="1"/>
  <c r="F45" i="9"/>
  <c r="H45" i="9" s="1"/>
  <c r="I45" i="9" s="1"/>
  <c r="F44" i="9"/>
  <c r="H44" i="9" s="1"/>
  <c r="I44" i="9" s="1"/>
  <c r="F43" i="9"/>
  <c r="H43" i="9" s="1"/>
  <c r="I43" i="9" s="1"/>
  <c r="F42" i="9"/>
  <c r="H42" i="9" s="1"/>
  <c r="I42" i="9" s="1"/>
  <c r="I52" i="9" l="1"/>
  <c r="D9" i="1"/>
  <c r="E56" i="9" l="1"/>
  <c r="E57" i="9"/>
  <c r="E58" i="9" s="1"/>
  <c r="H59" i="9" s="1"/>
  <c r="B5" i="9"/>
  <c r="B6" i="6"/>
  <c r="B6" i="13"/>
  <c r="B6" i="2"/>
  <c r="H56" i="9" l="1"/>
  <c r="H57" i="9"/>
  <c r="D11" i="1"/>
  <c r="H58" i="9" l="1"/>
  <c r="D10" i="1"/>
  <c r="F61" i="6" l="1"/>
  <c r="F61" i="13"/>
  <c r="E134" i="13"/>
  <c r="E133" i="13"/>
  <c r="F62" i="6"/>
  <c r="F63" i="6" s="1"/>
  <c r="F62" i="13"/>
  <c r="F63" i="13" s="1"/>
  <c r="E137" i="13" l="1"/>
  <c r="E110" i="13"/>
  <c r="E101" i="13"/>
  <c r="E100" i="13"/>
  <c r="E99" i="13"/>
  <c r="E98" i="13"/>
  <c r="E97" i="13"/>
  <c r="E96" i="13"/>
  <c r="E85" i="13"/>
  <c r="E87" i="13" s="1"/>
  <c r="E84" i="13"/>
  <c r="E82" i="13"/>
  <c r="E83" i="13" s="1"/>
  <c r="E50" i="13"/>
  <c r="E56" i="13" s="1"/>
  <c r="E86" i="13" s="1"/>
  <c r="E40" i="13"/>
  <c r="E39" i="13"/>
  <c r="F31" i="13"/>
  <c r="F100" i="13" l="1"/>
  <c r="F83" i="13"/>
  <c r="F97" i="13"/>
  <c r="F101" i="13"/>
  <c r="F96" i="13"/>
  <c r="F86" i="13"/>
  <c r="F84" i="13"/>
  <c r="F98" i="13"/>
  <c r="F39" i="13"/>
  <c r="F109" i="13"/>
  <c r="F110" i="13" s="1"/>
  <c r="F116" i="13" s="1"/>
  <c r="F85" i="13"/>
  <c r="F143" i="13"/>
  <c r="F40" i="13"/>
  <c r="F68" i="13"/>
  <c r="F75" i="13" s="1"/>
  <c r="F87" i="13"/>
  <c r="F99" i="13"/>
  <c r="F82" i="13"/>
  <c r="E102" i="13"/>
  <c r="E40" i="6"/>
  <c r="E39" i="6"/>
  <c r="E40" i="2"/>
  <c r="E39" i="2"/>
  <c r="F88" i="13" l="1"/>
  <c r="F145" i="13" s="1"/>
  <c r="F41" i="13"/>
  <c r="E103" i="13"/>
  <c r="F103" i="13" s="1"/>
  <c r="F102" i="13"/>
  <c r="F104" i="13" l="1"/>
  <c r="F115" i="13" s="1"/>
  <c r="F117" i="13" s="1"/>
  <c r="F146" i="13" s="1"/>
  <c r="F73" i="13"/>
  <c r="F43" i="13"/>
  <c r="E104" i="13"/>
  <c r="F12" i="1"/>
  <c r="F55" i="13" l="1"/>
  <c r="F51" i="13"/>
  <c r="F48" i="13"/>
  <c r="F54" i="13"/>
  <c r="F50" i="13"/>
  <c r="F53" i="13"/>
  <c r="F52" i="13"/>
  <c r="F49" i="13"/>
  <c r="F56" i="13" l="1"/>
  <c r="F74" i="13" s="1"/>
  <c r="F76" i="13" s="1"/>
  <c r="F144" i="13" s="1"/>
  <c r="F17" i="9"/>
  <c r="H17" i="9" s="1"/>
  <c r="I17" i="9" s="1"/>
  <c r="F16" i="9"/>
  <c r="H16" i="9" s="1"/>
  <c r="I16" i="9" s="1"/>
  <c r="F15" i="9"/>
  <c r="H15" i="9" s="1"/>
  <c r="I15" i="9" s="1"/>
  <c r="F14" i="9"/>
  <c r="H14" i="9" s="1"/>
  <c r="I14" i="9" s="1"/>
  <c r="F13" i="9"/>
  <c r="H13" i="9" s="1"/>
  <c r="I13" i="9" s="1"/>
  <c r="F12" i="9"/>
  <c r="H12" i="9" s="1"/>
  <c r="I12" i="9" s="1"/>
  <c r="F11" i="9"/>
  <c r="H11" i="9" s="1"/>
  <c r="I11" i="9" s="1"/>
  <c r="E134" i="6"/>
  <c r="E133" i="6" s="1"/>
  <c r="E137" i="6" s="1"/>
  <c r="E110" i="6"/>
  <c r="E101" i="6"/>
  <c r="E100" i="6"/>
  <c r="E99" i="6"/>
  <c r="E98" i="6"/>
  <c r="E97" i="6"/>
  <c r="E96" i="6"/>
  <c r="E102" i="6" s="1"/>
  <c r="E87" i="6"/>
  <c r="E85" i="6"/>
  <c r="E84" i="6"/>
  <c r="E83" i="6"/>
  <c r="E82" i="6"/>
  <c r="E50" i="6"/>
  <c r="E56" i="6" s="1"/>
  <c r="F68" i="6"/>
  <c r="F75" i="6" s="1"/>
  <c r="E130" i="2"/>
  <c r="E129" i="2" s="1"/>
  <c r="E133" i="2" s="1"/>
  <c r="E106" i="2"/>
  <c r="E97" i="2"/>
  <c r="E96" i="2"/>
  <c r="E95" i="2"/>
  <c r="E94" i="2"/>
  <c r="E93" i="2"/>
  <c r="E92" i="2"/>
  <c r="E81" i="2"/>
  <c r="E83" i="2" s="1"/>
  <c r="E80" i="2"/>
  <c r="E78" i="2"/>
  <c r="E79" i="2" s="1"/>
  <c r="E50" i="2"/>
  <c r="E56" i="2" s="1"/>
  <c r="F25" i="2"/>
  <c r="I25" i="9" l="1"/>
  <c r="E82" i="2"/>
  <c r="F61" i="2"/>
  <c r="F64" i="2" s="1"/>
  <c r="F71" i="2" s="1"/>
  <c r="F31" i="2"/>
  <c r="F96" i="2" s="1"/>
  <c r="E86" i="6"/>
  <c r="E98" i="2"/>
  <c r="E103" i="6"/>
  <c r="F31" i="6"/>
  <c r="G16" i="1" l="1"/>
  <c r="E30" i="9"/>
  <c r="E29" i="9"/>
  <c r="E31" i="9" s="1"/>
  <c r="H32" i="9" s="1"/>
  <c r="F125" i="13"/>
  <c r="F147" i="13" s="1"/>
  <c r="F148" i="13" s="1"/>
  <c r="F131" i="13" s="1"/>
  <c r="F132" i="13" s="1"/>
  <c r="F99" i="6"/>
  <c r="F40" i="6"/>
  <c r="F39" i="6"/>
  <c r="F94" i="2"/>
  <c r="F40" i="2"/>
  <c r="F39" i="2"/>
  <c r="F83" i="2"/>
  <c r="F78" i="2"/>
  <c r="F82" i="2"/>
  <c r="F80" i="2"/>
  <c r="F93" i="2"/>
  <c r="F79" i="2"/>
  <c r="F95" i="2"/>
  <c r="F121" i="2"/>
  <c r="F143" i="2" s="1"/>
  <c r="F102" i="6"/>
  <c r="F101" i="6"/>
  <c r="F103" i="6"/>
  <c r="F86" i="6"/>
  <c r="F143" i="6"/>
  <c r="F109" i="6"/>
  <c r="F110" i="6" s="1"/>
  <c r="F116" i="6" s="1"/>
  <c r="F96" i="6"/>
  <c r="F98" i="6"/>
  <c r="F100" i="6"/>
  <c r="F85" i="6"/>
  <c r="F98" i="2"/>
  <c r="E99" i="2"/>
  <c r="F99" i="2" s="1"/>
  <c r="F87" i="6"/>
  <c r="F84" i="6"/>
  <c r="E104" i="6"/>
  <c r="F83" i="6"/>
  <c r="F82" i="6"/>
  <c r="F97" i="6"/>
  <c r="F139" i="2"/>
  <c r="F105" i="2"/>
  <c r="F106" i="2" s="1"/>
  <c r="F112" i="2" s="1"/>
  <c r="F81" i="2"/>
  <c r="F97" i="2"/>
  <c r="F92" i="2"/>
  <c r="H30" i="9" l="1"/>
  <c r="H29" i="9"/>
  <c r="H31" i="9" s="1"/>
  <c r="F136" i="13"/>
  <c r="F134" i="13"/>
  <c r="F135" i="13"/>
  <c r="E100" i="2"/>
  <c r="F41" i="2"/>
  <c r="F69" i="2" s="1"/>
  <c r="F84" i="2"/>
  <c r="F141" i="2" s="1"/>
  <c r="F100" i="2"/>
  <c r="F111" i="2" s="1"/>
  <c r="F113" i="2" s="1"/>
  <c r="F142" i="2" s="1"/>
  <c r="F125" i="6"/>
  <c r="F147" i="6" s="1"/>
  <c r="F41" i="6"/>
  <c r="F88" i="6"/>
  <c r="F145" i="6" s="1"/>
  <c r="F104" i="6"/>
  <c r="F115" i="6" s="1"/>
  <c r="F117" i="6" s="1"/>
  <c r="F146" i="6" s="1"/>
  <c r="F149" i="13" l="1"/>
  <c r="F150" i="13" s="1"/>
  <c r="E10" i="1" s="1"/>
  <c r="F43" i="2"/>
  <c r="F49" i="2" s="1"/>
  <c r="F73" i="6"/>
  <c r="F43" i="6"/>
  <c r="F50" i="2" l="1"/>
  <c r="F52" i="2"/>
  <c r="F53" i="2"/>
  <c r="F54" i="2"/>
  <c r="F51" i="2"/>
  <c r="F55" i="2"/>
  <c r="F48" i="2"/>
  <c r="F55" i="6"/>
  <c r="F51" i="6"/>
  <c r="F48" i="6"/>
  <c r="F54" i="6"/>
  <c r="F50" i="6"/>
  <c r="F53" i="6"/>
  <c r="F49" i="6"/>
  <c r="F52" i="6"/>
  <c r="F56" i="2" l="1"/>
  <c r="F70" i="2" s="1"/>
  <c r="F72" i="2" s="1"/>
  <c r="F140" i="2" s="1"/>
  <c r="F144" i="2" s="1"/>
  <c r="F127" i="2" s="1"/>
  <c r="F56" i="6"/>
  <c r="F74" i="6" s="1"/>
  <c r="F76" i="6" s="1"/>
  <c r="F144" i="6" s="1"/>
  <c r="F148" i="6" s="1"/>
  <c r="F128" i="2" l="1"/>
  <c r="F132" i="2" s="1"/>
  <c r="F131" i="6"/>
  <c r="F130" i="2" l="1"/>
  <c r="F129" i="2" s="1"/>
  <c r="F133" i="2" s="1"/>
  <c r="F145" i="2" s="1"/>
  <c r="F146" i="2" s="1"/>
  <c r="E9" i="1" s="1"/>
  <c r="G9" i="1" s="1"/>
  <c r="H9" i="1" s="1"/>
  <c r="F131" i="2"/>
  <c r="F132" i="6"/>
  <c r="F135" i="6" s="1"/>
  <c r="F136" i="6" l="1"/>
  <c r="F134" i="6"/>
  <c r="F149" i="6" l="1"/>
  <c r="F150" i="6" s="1"/>
  <c r="E11" i="1" s="1"/>
  <c r="G10" i="1" l="1"/>
  <c r="H10" i="1" s="1"/>
  <c r="G11" i="1"/>
  <c r="H11" i="1" l="1"/>
  <c r="H12" i="1" s="1"/>
  <c r="G12" i="1"/>
  <c r="G15" i="1" s="1"/>
  <c r="G17" i="1" s="1"/>
  <c r="G18" i="1" s="1"/>
</calcChain>
</file>

<file path=xl/comments1.xml><?xml version="1.0" encoding="utf-8"?>
<comments xmlns="http://schemas.openxmlformats.org/spreadsheetml/2006/main">
  <authors>
    <author/>
  </authors>
  <commentList>
    <comment ref="E81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F119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E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F123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E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F123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sharedStrings.xml><?xml version="1.0" encoding="utf-8"?>
<sst xmlns="http://schemas.openxmlformats.org/spreadsheetml/2006/main" count="675" uniqueCount="177">
  <si>
    <t>PLANILHA DE CUSTOS E FORMAÇÃO DE PREÇOS</t>
  </si>
  <si>
    <t>MODELO PARA A CONSOLIDAÇÃO E APRESENTAÇÃO DE PROPOSTAS</t>
  </si>
  <si>
    <t>Planilha em conformidade com as INs 05/2017 e 07/2018.</t>
  </si>
  <si>
    <t>ITEM</t>
  </si>
  <si>
    <t>UNIDADE</t>
  </si>
  <si>
    <t>POSTO</t>
  </si>
  <si>
    <t>VALOR MENSAL POR POSTO</t>
  </si>
  <si>
    <t>NÚMERO DE POSTOS</t>
  </si>
  <si>
    <t>VALOR MENSAL TOTAL</t>
  </si>
  <si>
    <t>Curitiba</t>
  </si>
  <si>
    <t>Mão-de-obra total</t>
  </si>
  <si>
    <t>DESCRIÇÃO</t>
  </si>
  <si>
    <t>Mão-de-obra</t>
  </si>
  <si>
    <t>Total mensal máximo</t>
  </si>
  <si>
    <t>A</t>
  </si>
  <si>
    <t>Data de Apresentação da Proposta (dia/mês/ano)</t>
  </si>
  <si>
    <t>B</t>
  </si>
  <si>
    <t>Município/UF</t>
  </si>
  <si>
    <t>Curitiba-PR</t>
  </si>
  <si>
    <t>C</t>
  </si>
  <si>
    <t>Ano Acordo, Convenção ou Sentença Normativa em Dissídio Coletivo</t>
  </si>
  <si>
    <t>D</t>
  </si>
  <si>
    <t>Nº de meses de execução contratual</t>
  </si>
  <si>
    <t>Tipo de Serviço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</si>
  <si>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</si>
  <si>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</si>
  <si>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</si>
  <si>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</si>
  <si>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Localidade</t>
  </si>
  <si>
    <t>Curitiba - PR</t>
  </si>
  <si>
    <t>Quantidade de pessoas por posto</t>
  </si>
  <si>
    <t>Módulo 1 - Composição da Remuneração</t>
  </si>
  <si>
    <t>Composição da Remuneração</t>
  </si>
  <si>
    <t>Valor (R$)</t>
  </si>
  <si>
    <t>Adicional de Periculosidade</t>
  </si>
  <si>
    <t>Adicional de Insalubridade</t>
  </si>
  <si>
    <t>E</t>
  </si>
  <si>
    <t>Adicional Noturno</t>
  </si>
  <si>
    <t>G</t>
  </si>
  <si>
    <t>Adicional de Hora Noturna Reduzida</t>
  </si>
  <si>
    <t>H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</si>
  <si>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</si>
  <si>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</si>
  <si>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</si>
  <si>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</si>
  <si>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</si>
  <si>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 e Adicional de Férias</t>
  </si>
  <si>
    <t>13º (décimo terceiro) Salário</t>
  </si>
  <si>
    <t>Adicional de Férias</t>
  </si>
  <si>
    <t>Base de cálculo para o Submódulo 2.2 (Somatório do Módulo 1 e do Submódulo 2.1)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</si>
  <si>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</si>
  <si>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</si>
  <si>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</si>
  <si>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</si>
  <si>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</si>
  <si>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</si>
  <si>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</si>
  <si>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</si>
  <si>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</si>
  <si>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</si>
  <si>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</si>
  <si>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</si>
  <si>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FGTS</t>
  </si>
  <si>
    <t xml:space="preserve">Total </t>
  </si>
  <si>
    <t>Submódulo 2.3 - Benefícios Mensais e Diários.</t>
  </si>
  <si>
    <t>2.3</t>
  </si>
  <si>
    <t>Benefícios Mensais e Diários</t>
  </si>
  <si>
    <t>Valor unit. (R$)</t>
  </si>
  <si>
    <t>Quant. mensal</t>
  </si>
  <si>
    <t>Transporte</t>
  </si>
  <si>
    <t>Auxílio alimentação (com desc. 20%)</t>
  </si>
  <si>
    <t>Auxílio alimentação - férias</t>
  </si>
  <si>
    <t>Assistência social familiar - Auxílio funeral</t>
  </si>
  <si>
    <t>Fundo de formação profissional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</si>
  <si>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</si>
  <si>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</si>
  <si>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</si>
  <si>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</si>
  <si>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</si>
  <si>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</si>
  <si>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</si>
  <si>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dos encargos do submódulo 2.2 sobre o Aviso Prévio Trabalhado</t>
  </si>
  <si>
    <t>Módulo 4 -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</si>
  <si>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</si>
  <si>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</si>
  <si>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</si>
  <si>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</si>
  <si>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</si>
  <si>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</si>
  <si>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</si>
  <si>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</si>
  <si>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Ausências por Doença</t>
  </si>
  <si>
    <t>Subtotal</t>
  </si>
  <si>
    <t>Incidência do Submódulo 2.2 sobre a substituição nas Ausências Legais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</si>
  <si>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</si>
  <si>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</si>
  <si>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</si>
  <si>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</si>
  <si>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</si>
  <si>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</si>
  <si>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Ausências Legais</t>
  </si>
  <si>
    <t>Módulo 5 - Insumos Diversos</t>
  </si>
  <si>
    <t>Insumos Diversos</t>
  </si>
  <si>
    <t>Uniformes</t>
  </si>
  <si>
    <t>Treinamento - Resolução CSJT 98/2012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</si>
  <si>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</si>
  <si>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</si>
  <si>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</si>
  <si>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</si>
  <si>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</si>
  <si>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</si>
  <si>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</si>
  <si>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</si>
  <si>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</si>
  <si>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</si>
  <si>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</si>
  <si>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</si>
  <si>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</si>
  <si>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Item</t>
  </si>
  <si>
    <t>Descrição</t>
  </si>
  <si>
    <t>Quantidade</t>
  </si>
  <si>
    <t>Freq. de fornecimento ao ano</t>
  </si>
  <si>
    <t>Quantidade total ao ano</t>
  </si>
  <si>
    <t>Preço Unitário</t>
  </si>
  <si>
    <t>Preço total ao ano</t>
  </si>
  <si>
    <t>Preço total ao mês</t>
  </si>
  <si>
    <t>Jaqueta para frio em náilon, forrada, com 2 bolsos laterais, fechamento em zíper, que atenda às condições climáticas da localidade de prestação de serviços</t>
  </si>
  <si>
    <t>Crachá de Identificação em PVC, com foto</t>
  </si>
  <si>
    <t>Valor total mensal de uniformes por profissional</t>
  </si>
  <si>
    <t>Salário-Base</t>
  </si>
  <si>
    <t>Jornalista - Sindijor</t>
  </si>
  <si>
    <t>Seguro de vida (Estimativa baseada em valores praticados em outras contratações do TRT9. A ser orçado pela empresa no momento da licitação.)</t>
  </si>
  <si>
    <t>"Demais cargos" SINEEPRES</t>
  </si>
  <si>
    <t>Assistência médica e odontológica</t>
  </si>
  <si>
    <t>VALOR UNITÁRIO POR POSTO</t>
  </si>
  <si>
    <t>VALOR ANUAL POR POSTO</t>
  </si>
  <si>
    <t>Salário-Base (média de mercado)</t>
  </si>
  <si>
    <t>2611-10</t>
  </si>
  <si>
    <t>2534-05</t>
  </si>
  <si>
    <t>3744-05</t>
  </si>
  <si>
    <t>Assessor de Imprensa - 25h semanais</t>
  </si>
  <si>
    <r>
      <t xml:space="preserve">Uniformes - </t>
    </r>
    <r>
      <rPr>
        <b/>
        <sz val="11"/>
        <color rgb="FF000000"/>
        <rFont val="Calibri"/>
        <family val="2"/>
      </rPr>
      <t>Assessor de Imprensa</t>
    </r>
  </si>
  <si>
    <r>
      <t xml:space="preserve">Uniformes - </t>
    </r>
    <r>
      <rPr>
        <b/>
        <sz val="11"/>
        <color rgb="FF000000"/>
        <rFont val="Calibri"/>
        <family val="2"/>
      </rPr>
      <t>Analista de midias sociais e Editor de mídia audiovisual</t>
    </r>
  </si>
  <si>
    <t>Par de sapatos tipo social, na cor preta, 100% em couro, solado antiderrapante de PU com bolha de ar/gel para absorção de impacto nas articulações ou borracha antistress, forro em couro para absorção natural da transpiração, palmilha acolchoada com memória permanente e que não se deforma, anti-odor</t>
  </si>
  <si>
    <t>Calça social, em oxford, gabardine, microfibra ou poliéster, sem transparência, na cor preta, com ziper, passadores para cinto e bolsos dianteiros</t>
  </si>
  <si>
    <t>Calça Jeans Tradicional Com Elastano, Azul Escuro</t>
  </si>
  <si>
    <t xml:space="preserve">Camisa branca em Tricoline, manga longa e colarinho entretelado </t>
  </si>
  <si>
    <t>Camisa Polo Material: Algodão, Piquet ou Poliviscose, Manga Curta</t>
  </si>
  <si>
    <t xml:space="preserve">Camiseta em malha 100% algodão, fio 30, com manga curta </t>
  </si>
  <si>
    <t>Par de meias sociais, na cor preta</t>
  </si>
  <si>
    <t>Cinto preto social sintético</t>
  </si>
  <si>
    <t>Paletó ou blazer social, com lapela e fechamento com botões</t>
  </si>
  <si>
    <t>Gravata social, lisa, sem nó permanente</t>
  </si>
  <si>
    <t>Blusa de Frio tipo Suéter, Manga Comprida, que atenda às condições climáticas da localidade de prestação de serviços</t>
  </si>
  <si>
    <t>DESPESAS ADMINISTRATIVAS</t>
  </si>
  <si>
    <t>Percentual</t>
  </si>
  <si>
    <t>TRIBUTAÇÃO SOBRE FATURAMENTO</t>
  </si>
  <si>
    <t>LUCRO</t>
  </si>
  <si>
    <t>I.S.S.</t>
  </si>
  <si>
    <t>INDIRETAS</t>
  </si>
  <si>
    <t>PIS/COFINS</t>
  </si>
  <si>
    <t>SUBTOTAL 1</t>
  </si>
  <si>
    <t>SUBTOTAL 2</t>
  </si>
  <si>
    <t>Valor anual por profissional com despesas administrativas</t>
  </si>
  <si>
    <t>Total anual em uniformes para Assessor de Imprensa</t>
  </si>
  <si>
    <t>Valor Mensal</t>
  </si>
  <si>
    <t>Valor mensal por profissional com despesas administrativas</t>
  </si>
  <si>
    <t>Quantidade de postos de Analista de midias sociais e Editor de mídia audiovisual no contrato</t>
  </si>
  <si>
    <t>Quantidade de postos de Assessor de Imprensa no contrato</t>
  </si>
  <si>
    <t>Total mensal em uniformes para Analista de midias sociais e Editor de mídia audiovisual</t>
  </si>
  <si>
    <t>Total mensal em uniformes para Assessor de Imprensa</t>
  </si>
  <si>
    <t>Editor de mídia audiovisual - 40h semanais</t>
  </si>
  <si>
    <t>Analista de mídias sociais - 40h semanais</t>
  </si>
  <si>
    <t>Total anual (mensal x 12)</t>
  </si>
  <si>
    <t>Multa do FGTS sobre o Aviso Prévio Trabalhado</t>
  </si>
  <si>
    <t>Multa do FGTS sobre o Aviso Prévio Indenizado</t>
  </si>
  <si>
    <t>Serviço de Assessor de imprensa, Analista de mídias sociais e Editor de mídia audiovisual - Pregão Eletrônico nº 90042/2024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</si>
</sst>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&quot;R$ &quot;* #,##0.00_-;&quot;-R$ &quot;* #,##0.00_-;_-&quot;R$ &quot;* \-??_-;_-@_-"/>
    <numFmt numFmtId="165" formatCode="_-&quot;R$&quot;* #,##0.00_-;&quot;-R$&quot;* #,##0.00_-;_-&quot;R$&quot;* \-??_-;_-@_-"/>
    <numFmt numFmtId="166" formatCode="_(* #,##0.00_);_(* \(#,##0.00\);_(* \-??_);_(@_)"/>
    <numFmt numFmtId="167" formatCode="_-* #,##0.00_-;\-* #,##0.00_-;_-* \-??_-;_-@_-"/>
    <numFmt numFmtId="168" formatCode="[$R$-416]\ #,##0.00;[Red]\-[$R$-416]\ #,##0.00"/>
    <numFmt numFmtId="169" formatCode="&quot;R$&quot;#,##0.00"/>
    <numFmt numFmtId="170" formatCode="&quot;R$ &quot;#,##0.00"/>
    <numFmt numFmtId="171" formatCode="&quot;R$&quot;\ #,##0.00"/>
  </numFmts>
  <fonts count="15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sz val="9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BDD7EE"/>
      </patternFill>
    </fill>
    <fill>
      <patternFill patternType="solid">
        <fgColor rgb="FFBFBFBF"/>
        <bgColor rgb="FFC3D69B"/>
      </patternFill>
    </fill>
    <fill>
      <patternFill patternType="solid">
        <fgColor rgb="FFC3D69B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EEEE"/>
      </patternFill>
    </fill>
    <fill>
      <patternFill patternType="solid">
        <fgColor theme="9" tint="0.59999389629810485"/>
        <bgColor rgb="FFEEEEEE"/>
      </patternFill>
    </fill>
    <fill>
      <patternFill patternType="solid">
        <fgColor theme="0"/>
        <bgColor rgb="FFDDDDDD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BDD7EE"/>
      </patternFill>
    </fill>
    <fill>
      <patternFill patternType="solid">
        <fgColor theme="0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164" fontId="11" fillId="0" borderId="0" applyBorder="0" applyProtection="0"/>
    <xf numFmtId="165" fontId="11" fillId="0" borderId="0" applyBorder="0" applyProtection="0"/>
    <xf numFmtId="0" fontId="11" fillId="0" borderId="0"/>
    <xf numFmtId="0" fontId="11" fillId="0" borderId="0"/>
    <xf numFmtId="0" fontId="11" fillId="0" borderId="0"/>
    <xf numFmtId="9" fontId="11" fillId="0" borderId="0" applyBorder="0" applyProtection="0"/>
    <xf numFmtId="166" fontId="1" fillId="0" borderId="0" applyBorder="0" applyProtection="0"/>
    <xf numFmtId="167" fontId="11" fillId="0" borderId="0" applyBorder="0" applyProtection="0"/>
    <xf numFmtId="167" fontId="11" fillId="0" borderId="0" applyBorder="0" applyProtection="0"/>
    <xf numFmtId="167" fontId="11" fillId="0" borderId="0" applyBorder="0" applyProtection="0"/>
    <xf numFmtId="167" fontId="11" fillId="0" borderId="0" applyBorder="0" applyProtection="0"/>
    <xf numFmtId="167" fontId="11" fillId="0" borderId="0" applyBorder="0" applyProtection="0"/>
    <xf numFmtId="167" fontId="11" fillId="0" borderId="0" applyBorder="0" applyProtection="0"/>
    <xf numFmtId="167" fontId="11" fillId="0" borderId="0" applyBorder="0" applyProtection="0"/>
    <xf numFmtId="167" fontId="11" fillId="0" borderId="0" applyBorder="0" applyProtection="0"/>
    <xf numFmtId="9" fontId="11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2" fillId="2" borderId="0" xfId="5" applyFont="1" applyFill="1" applyAlignment="1" applyProtection="1">
      <alignment vertical="center"/>
    </xf>
    <xf numFmtId="0" fontId="4" fillId="2" borderId="0" xfId="5" applyFont="1" applyFill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168" fontId="5" fillId="3" borderId="1" xfId="2" applyNumberFormat="1" applyFont="1" applyFill="1" applyBorder="1" applyAlignment="1" applyProtection="1">
      <alignment horizontal="center" vertical="center" wrapText="1"/>
    </xf>
    <xf numFmtId="168" fontId="5" fillId="3" borderId="1" xfId="0" applyNumberFormat="1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horizontal="center" vertical="center"/>
    </xf>
    <xf numFmtId="0" fontId="0" fillId="2" borderId="1" xfId="5" applyFont="1" applyFill="1" applyBorder="1" applyAlignment="1" applyProtection="1">
      <alignment horizontal="center" vertical="center"/>
    </xf>
    <xf numFmtId="0" fontId="6" fillId="2" borderId="1" xfId="5" applyFont="1" applyFill="1" applyBorder="1" applyAlignment="1" applyProtection="1">
      <alignment horizontal="left" vertical="center" indent="1"/>
    </xf>
    <xf numFmtId="169" fontId="0" fillId="2" borderId="1" xfId="5" applyNumberFormat="1" applyFont="1" applyFill="1" applyBorder="1" applyAlignment="1" applyProtection="1">
      <alignment horizontal="center" vertical="center"/>
    </xf>
    <xf numFmtId="0" fontId="0" fillId="3" borderId="1" xfId="5" applyFont="1" applyFill="1" applyBorder="1" applyAlignment="1" applyProtection="1">
      <alignment horizontal="center" vertical="center"/>
    </xf>
    <xf numFmtId="169" fontId="0" fillId="3" borderId="1" xfId="0" applyNumberFormat="1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vertical="center"/>
    </xf>
    <xf numFmtId="0" fontId="0" fillId="2" borderId="0" xfId="5" applyFont="1" applyFill="1" applyBorder="1" applyAlignment="1" applyProtection="1">
      <alignment horizontal="center" vertical="center"/>
    </xf>
    <xf numFmtId="169" fontId="0" fillId="2" borderId="0" xfId="0" applyNumberFormat="1" applyFont="1" applyFill="1" applyBorder="1" applyAlignment="1" applyProtection="1">
      <alignment horizontal="center" vertical="center"/>
    </xf>
    <xf numFmtId="169" fontId="0" fillId="2" borderId="1" xfId="0" applyNumberFormat="1" applyFont="1" applyFill="1" applyBorder="1" applyAlignment="1" applyProtection="1">
      <alignment horizontal="center" vertical="center"/>
    </xf>
    <xf numFmtId="169" fontId="7" fillId="3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2" borderId="0" xfId="0" applyFont="1" applyFill="1" applyAlignment="1" applyProtection="1">
      <alignment vertical="center"/>
    </xf>
    <xf numFmtId="0" fontId="6" fillId="2" borderId="0" xfId="5" applyFont="1" applyFill="1" applyAlignment="1" applyProtection="1">
      <alignment horizontal="center" vertical="center"/>
    </xf>
    <xf numFmtId="0" fontId="6" fillId="2" borderId="1" xfId="5" applyFont="1" applyFill="1" applyBorder="1" applyAlignment="1" applyProtection="1">
      <alignment horizontal="center" vertical="center" wrapText="1"/>
    </xf>
    <xf numFmtId="0" fontId="6" fillId="2" borderId="1" xfId="5" applyFont="1" applyFill="1" applyBorder="1" applyAlignment="1" applyProtection="1">
      <alignment vertical="center" wrapText="1"/>
    </xf>
    <xf numFmtId="0" fontId="6" fillId="2" borderId="0" xfId="5" applyFont="1" applyFill="1" applyBorder="1" applyAlignment="1" applyProtection="1">
      <alignment horizontal="center" vertical="center" wrapText="1"/>
    </xf>
    <xf numFmtId="0" fontId="6" fillId="2" borderId="0" xfId="5" applyFont="1" applyFill="1" applyBorder="1" applyAlignment="1" applyProtection="1">
      <alignment vertical="center" wrapText="1"/>
    </xf>
    <xf numFmtId="0" fontId="0" fillId="2" borderId="2" xfId="0" applyFont="1" applyFill="1" applyBorder="1" applyAlignment="1" applyProtection="1">
      <alignment vertical="center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 applyProtection="1">
      <alignment horizontal="left" vertical="center" wrapText="1"/>
    </xf>
    <xf numFmtId="169" fontId="0" fillId="2" borderId="1" xfId="0" applyNumberFormat="1" applyFont="1" applyFill="1" applyBorder="1" applyAlignment="1" applyProtection="1">
      <alignment horizontal="right" vertical="center" wrapText="1"/>
    </xf>
    <xf numFmtId="169" fontId="7" fillId="2" borderId="1" xfId="0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Alignment="1" applyProtection="1">
      <alignment vertical="center"/>
    </xf>
    <xf numFmtId="0" fontId="7" fillId="3" borderId="0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 wrapText="1"/>
    </xf>
    <xf numFmtId="169" fontId="0" fillId="2" borderId="0" xfId="0" applyNumberFormat="1" applyFont="1" applyFill="1" applyBorder="1" applyAlignment="1" applyProtection="1">
      <alignment horizontal="right" vertical="center" wrapText="1"/>
    </xf>
    <xf numFmtId="169" fontId="7" fillId="0" borderId="1" xfId="5" applyNumberFormat="1" applyFont="1" applyBorder="1" applyAlignment="1" applyProtection="1">
      <alignment vertical="center"/>
    </xf>
    <xf numFmtId="10" fontId="0" fillId="2" borderId="1" xfId="0" applyNumberFormat="1" applyFont="1" applyFill="1" applyBorder="1" applyAlignment="1" applyProtection="1">
      <alignment horizontal="center" vertical="center" wrapText="1"/>
    </xf>
    <xf numFmtId="10" fontId="7" fillId="2" borderId="1" xfId="0" applyNumberFormat="1" applyFont="1" applyFill="1" applyBorder="1" applyAlignment="1" applyProtection="1">
      <alignment horizontal="center" vertical="center" wrapText="1"/>
    </xf>
    <xf numFmtId="170" fontId="0" fillId="0" borderId="0" xfId="0" applyNumberFormat="1" applyFont="1" applyAlignment="1" applyProtection="1">
      <alignment vertical="center"/>
    </xf>
    <xf numFmtId="0" fontId="7" fillId="2" borderId="5" xfId="0" applyFont="1" applyFill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vertical="center" wrapText="1"/>
    </xf>
    <xf numFmtId="3" fontId="0" fillId="2" borderId="1" xfId="0" applyNumberFormat="1" applyFont="1" applyFill="1" applyBorder="1" applyAlignment="1" applyProtection="1">
      <alignment horizontal="center" vertical="center" wrapText="1"/>
    </xf>
    <xf numFmtId="169" fontId="0" fillId="0" borderId="4" xfId="5" applyNumberFormat="1" applyFont="1" applyBorder="1" applyAlignment="1" applyProtection="1">
      <alignment horizontal="right" vertical="center" wrapText="1"/>
    </xf>
    <xf numFmtId="0" fontId="0" fillId="2" borderId="6" xfId="0" applyFont="1" applyFill="1" applyBorder="1" applyAlignment="1" applyProtection="1">
      <alignment horizontal="left" vertical="center" wrapText="1"/>
    </xf>
    <xf numFmtId="1" fontId="6" fillId="2" borderId="4" xfId="0" applyNumberFormat="1" applyFont="1" applyFill="1" applyBorder="1" applyAlignment="1" applyProtection="1">
      <alignment horizontal="center" vertical="center" wrapText="1"/>
    </xf>
    <xf numFmtId="169" fontId="6" fillId="2" borderId="1" xfId="0" applyNumberFormat="1" applyFont="1" applyFill="1" applyBorder="1" applyAlignment="1" applyProtection="1">
      <alignment horizontal="right" vertical="center" wrapText="1"/>
    </xf>
    <xf numFmtId="169" fontId="0" fillId="0" borderId="1" xfId="5" applyNumberFormat="1" applyFont="1" applyBorder="1" applyAlignment="1" applyProtection="1">
      <alignment horizontal="right" vertical="center" wrapText="1"/>
    </xf>
    <xf numFmtId="0" fontId="7" fillId="0" borderId="1" xfId="5" applyFont="1" applyBorder="1" applyAlignment="1" applyProtection="1">
      <alignment horizontal="center" vertical="center" wrapText="1"/>
    </xf>
    <xf numFmtId="10" fontId="0" fillId="0" borderId="1" xfId="5" applyNumberFormat="1" applyFont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0" fillId="0" borderId="1" xfId="5" applyFont="1" applyBorder="1" applyAlignment="1" applyProtection="1">
      <alignment horizontal="center" vertical="center" wrapText="1"/>
    </xf>
    <xf numFmtId="169" fontId="0" fillId="2" borderId="1" xfId="0" applyNumberFormat="1" applyFont="1" applyFill="1" applyBorder="1" applyAlignment="1" applyProtection="1">
      <alignment horizontal="right" vertical="center"/>
    </xf>
    <xf numFmtId="10" fontId="7" fillId="0" borderId="1" xfId="5" applyNumberFormat="1" applyFont="1" applyBorder="1" applyAlignment="1" applyProtection="1">
      <alignment horizontal="center" vertical="center" wrapText="1"/>
    </xf>
    <xf numFmtId="169" fontId="7" fillId="2" borderId="1" xfId="0" applyNumberFormat="1" applyFont="1" applyFill="1" applyBorder="1" applyAlignment="1" applyProtection="1">
      <alignment horizontal="right" vertical="center"/>
    </xf>
    <xf numFmtId="0" fontId="0" fillId="2" borderId="1" xfId="5" applyFont="1" applyFill="1" applyBorder="1" applyAlignment="1" applyProtection="1">
      <alignment horizontal="center" vertical="center" wrapText="1"/>
    </xf>
    <xf numFmtId="10" fontId="0" fillId="2" borderId="1" xfId="5" applyNumberFormat="1" applyFont="1" applyFill="1" applyBorder="1" applyAlignment="1" applyProtection="1">
      <alignment horizontal="center" vertical="center" wrapText="1"/>
    </xf>
    <xf numFmtId="0" fontId="0" fillId="3" borderId="0" xfId="0" applyFont="1" applyFill="1" applyAlignment="1" applyProtection="1">
      <alignment vertical="center"/>
    </xf>
    <xf numFmtId="169" fontId="6" fillId="0" borderId="1" xfId="5" applyNumberFormat="1" applyFont="1" applyBorder="1" applyAlignment="1" applyProtection="1">
      <alignment vertical="center"/>
    </xf>
    <xf numFmtId="10" fontId="0" fillId="2" borderId="1" xfId="6" applyNumberFormat="1" applyFont="1" applyFill="1" applyBorder="1" applyAlignment="1" applyProtection="1">
      <alignment horizontal="center" vertical="center"/>
    </xf>
    <xf numFmtId="169" fontId="0" fillId="2" borderId="1" xfId="5" applyNumberFormat="1" applyFont="1" applyFill="1" applyBorder="1" applyAlignment="1" applyProtection="1">
      <alignment horizontal="right" vertical="center" wrapText="1"/>
    </xf>
    <xf numFmtId="10" fontId="0" fillId="0" borderId="1" xfId="6" applyNumberFormat="1" applyFont="1" applyBorder="1" applyAlignment="1" applyProtection="1">
      <alignment horizontal="center" vertical="center"/>
    </xf>
    <xf numFmtId="10" fontId="6" fillId="0" borderId="1" xfId="6" applyNumberFormat="1" applyFont="1" applyBorder="1" applyAlignment="1" applyProtection="1">
      <alignment horizontal="center" vertical="center"/>
    </xf>
    <xf numFmtId="0" fontId="2" fillId="2" borderId="0" xfId="5" applyFont="1" applyFill="1" applyAlignment="1" applyProtection="1"/>
    <xf numFmtId="0" fontId="4" fillId="2" borderId="0" xfId="5" applyFont="1" applyFill="1" applyAlignment="1" applyProtection="1">
      <alignment horizontal="center"/>
    </xf>
    <xf numFmtId="0" fontId="9" fillId="2" borderId="1" xfId="5" applyFont="1" applyFill="1" applyBorder="1" applyAlignment="1" applyProtection="1">
      <alignment horizontal="center" vertical="center" wrapText="1"/>
    </xf>
    <xf numFmtId="0" fontId="9" fillId="2" borderId="4" xfId="5" applyFont="1" applyFill="1" applyBorder="1" applyAlignment="1" applyProtection="1">
      <alignment horizontal="center" vertical="center" wrapText="1"/>
    </xf>
    <xf numFmtId="0" fontId="2" fillId="2" borderId="1" xfId="5" applyFont="1" applyFill="1" applyBorder="1" applyAlignment="1" applyProtection="1">
      <alignment horizontal="center" vertical="center" wrapText="1"/>
    </xf>
    <xf numFmtId="0" fontId="10" fillId="2" borderId="1" xfId="5" applyFont="1" applyFill="1" applyBorder="1" applyAlignment="1" applyProtection="1">
      <alignment vertical="center" wrapText="1"/>
    </xf>
    <xf numFmtId="0" fontId="2" fillId="2" borderId="4" xfId="5" applyFont="1" applyFill="1" applyBorder="1" applyAlignment="1" applyProtection="1">
      <alignment horizontal="center" vertical="center" wrapText="1"/>
    </xf>
    <xf numFmtId="168" fontId="2" fillId="5" borderId="4" xfId="5" applyNumberFormat="1" applyFont="1" applyFill="1" applyBorder="1" applyAlignment="1" applyProtection="1">
      <alignment vertical="center" wrapText="1"/>
    </xf>
    <xf numFmtId="169" fontId="2" fillId="2" borderId="4" xfId="5" applyNumberFormat="1" applyFont="1" applyFill="1" applyBorder="1" applyAlignment="1" applyProtection="1">
      <alignment vertical="center" wrapText="1"/>
    </xf>
    <xf numFmtId="169" fontId="2" fillId="2" borderId="1" xfId="5" applyNumberFormat="1" applyFont="1" applyFill="1" applyBorder="1" applyAlignment="1" applyProtection="1">
      <alignment vertical="center"/>
    </xf>
    <xf numFmtId="169" fontId="9" fillId="3" borderId="1" xfId="5" applyNumberFormat="1" applyFont="1" applyFill="1" applyBorder="1" applyAlignment="1" applyProtection="1"/>
    <xf numFmtId="0" fontId="0" fillId="2" borderId="1" xfId="5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10" fontId="0" fillId="2" borderId="1" xfId="16" applyNumberFormat="1" applyFont="1" applyFill="1" applyBorder="1" applyAlignment="1" applyProtection="1">
      <alignment horizontal="center" vertical="center" wrapText="1"/>
    </xf>
    <xf numFmtId="0" fontId="0" fillId="2" borderId="1" xfId="5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0" borderId="1" xfId="5" applyFont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left" vertical="center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6" fillId="2" borderId="1" xfId="5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 applyProtection="1">
      <alignment horizontal="left" vertical="center" wrapText="1"/>
    </xf>
    <xf numFmtId="0" fontId="0" fillId="2" borderId="7" xfId="0" applyFont="1" applyFill="1" applyBorder="1" applyAlignment="1" applyProtection="1">
      <alignment horizontal="right" vertical="center" wrapText="1"/>
    </xf>
    <xf numFmtId="9" fontId="0" fillId="2" borderId="4" xfId="0" applyNumberFormat="1" applyFont="1" applyFill="1" applyBorder="1" applyAlignment="1" applyProtection="1">
      <alignment horizontal="center" vertical="center" wrapText="1"/>
    </xf>
    <xf numFmtId="0" fontId="0" fillId="6" borderId="0" xfId="0" applyFill="1" applyAlignment="1" applyProtection="1">
      <alignment vertical="center"/>
    </xf>
    <xf numFmtId="0" fontId="12" fillId="7" borderId="1" xfId="0" applyFont="1" applyFill="1" applyBorder="1" applyAlignment="1" applyProtection="1">
      <alignment vertical="center" wrapText="1"/>
    </xf>
    <xf numFmtId="0" fontId="12" fillId="7" borderId="1" xfId="0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vertical="center" wrapText="1"/>
    </xf>
    <xf numFmtId="10" fontId="13" fillId="8" borderId="1" xfId="0" applyNumberFormat="1" applyFont="1" applyFill="1" applyBorder="1" applyAlignment="1" applyProtection="1">
      <alignment horizontal="center" vertical="center" wrapText="1"/>
    </xf>
    <xf numFmtId="169" fontId="13" fillId="7" borderId="1" xfId="0" applyNumberFormat="1" applyFont="1" applyFill="1" applyBorder="1" applyAlignment="1" applyProtection="1">
      <alignment horizontal="right" vertical="center" wrapText="1"/>
    </xf>
    <xf numFmtId="0" fontId="13" fillId="7" borderId="1" xfId="0" applyFont="1" applyFill="1" applyBorder="1" applyAlignment="1" applyProtection="1">
      <alignment horizontal="center" vertical="center" wrapText="1"/>
    </xf>
    <xf numFmtId="10" fontId="13" fillId="7" borderId="1" xfId="0" applyNumberFormat="1" applyFont="1" applyFill="1" applyBorder="1" applyAlignment="1" applyProtection="1">
      <alignment horizontal="center" vertical="center" wrapText="1"/>
    </xf>
    <xf numFmtId="169" fontId="12" fillId="9" borderId="1" xfId="0" applyNumberFormat="1" applyFont="1" applyFill="1" applyBorder="1" applyAlignment="1" applyProtection="1">
      <alignment horizontal="right" vertical="center"/>
    </xf>
    <xf numFmtId="0" fontId="12" fillId="6" borderId="1" xfId="0" applyFont="1" applyFill="1" applyBorder="1" applyAlignment="1" applyProtection="1">
      <alignment horizontal="right" vertical="center"/>
    </xf>
    <xf numFmtId="169" fontId="12" fillId="10" borderId="1" xfId="0" applyNumberFormat="1" applyFont="1" applyFill="1" applyBorder="1" applyAlignment="1" applyProtection="1">
      <alignment vertical="center"/>
    </xf>
    <xf numFmtId="0" fontId="9" fillId="11" borderId="0" xfId="5" applyFont="1" applyFill="1" applyBorder="1" applyAlignment="1" applyProtection="1">
      <alignment horizontal="center" vertical="center" wrapText="1"/>
    </xf>
    <xf numFmtId="169" fontId="9" fillId="11" borderId="0" xfId="5" applyNumberFormat="1" applyFont="1" applyFill="1" applyBorder="1" applyAlignment="1" applyProtection="1"/>
    <xf numFmtId="0" fontId="2" fillId="12" borderId="0" xfId="5" applyFont="1" applyFill="1" applyAlignment="1" applyProtection="1"/>
    <xf numFmtId="169" fontId="12" fillId="6" borderId="1" xfId="0" applyNumberFormat="1" applyFont="1" applyFill="1" applyBorder="1" applyAlignment="1" applyProtection="1">
      <alignment vertical="center"/>
    </xf>
    <xf numFmtId="171" fontId="0" fillId="2" borderId="0" xfId="0" applyNumberFormat="1" applyFill="1" applyAlignment="1" applyProtection="1">
      <alignment vertical="center"/>
    </xf>
    <xf numFmtId="171" fontId="0" fillId="0" borderId="0" xfId="0" applyNumberFormat="1" applyAlignment="1" applyProtection="1">
      <alignment vertical="center"/>
    </xf>
    <xf numFmtId="171" fontId="2" fillId="2" borderId="0" xfId="5" applyNumberFormat="1" applyFont="1" applyFill="1" applyAlignment="1" applyProtection="1"/>
    <xf numFmtId="0" fontId="7" fillId="3" borderId="1" xfId="5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2" borderId="1" xfId="5" applyFont="1" applyFill="1" applyBorder="1" applyAlignment="1" applyProtection="1">
      <alignment horizontal="center" vertical="center"/>
    </xf>
    <xf numFmtId="0" fontId="3" fillId="2" borderId="0" xfId="5" applyFont="1" applyFill="1" applyBorder="1" applyAlignment="1" applyProtection="1">
      <alignment horizontal="center" vertical="center"/>
    </xf>
    <xf numFmtId="0" fontId="4" fillId="2" borderId="0" xfId="5" applyFont="1" applyFill="1" applyBorder="1" applyAlignment="1" applyProtection="1">
      <alignment horizontal="center" vertical="center"/>
    </xf>
    <xf numFmtId="0" fontId="0" fillId="3" borderId="1" xfId="5" applyFont="1" applyFill="1" applyBorder="1" applyAlignment="1" applyProtection="1">
      <alignment horizontal="center" vertical="center"/>
    </xf>
    <xf numFmtId="0" fontId="0" fillId="2" borderId="3" xfId="5" applyFont="1" applyFill="1" applyBorder="1" applyAlignment="1" applyProtection="1">
      <alignment horizontal="center" vertical="center"/>
    </xf>
    <xf numFmtId="0" fontId="0" fillId="2" borderId="7" xfId="5" applyFont="1" applyFill="1" applyBorder="1" applyAlignment="1" applyProtection="1">
      <alignment horizontal="center" vertical="center"/>
    </xf>
    <xf numFmtId="0" fontId="0" fillId="2" borderId="4" xfId="5" applyFont="1" applyFill="1" applyBorder="1" applyAlignment="1" applyProtection="1">
      <alignment horizontal="center" vertical="center"/>
    </xf>
    <xf numFmtId="0" fontId="4" fillId="2" borderId="0" xfId="5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left" vertical="center" wrapText="1"/>
    </xf>
    <xf numFmtId="0" fontId="7" fillId="4" borderId="0" xfId="0" applyFont="1" applyFill="1" applyBorder="1" applyAlignment="1" applyProtection="1">
      <alignment horizontal="center" vertical="center"/>
    </xf>
    <xf numFmtId="0" fontId="0" fillId="0" borderId="3" xfId="5" applyFont="1" applyBorder="1" applyAlignment="1" applyProtection="1">
      <alignment horizontal="left" vertical="center" wrapText="1"/>
    </xf>
    <xf numFmtId="0" fontId="7" fillId="0" borderId="1" xfId="5" applyFont="1" applyBorder="1" applyAlignment="1" applyProtection="1">
      <alignment horizontal="center" vertical="center" wrapText="1"/>
    </xf>
    <xf numFmtId="0" fontId="0" fillId="2" borderId="7" xfId="5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/>
    </xf>
    <xf numFmtId="0" fontId="7" fillId="2" borderId="3" xfId="0" applyFont="1" applyFill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center" vertical="center"/>
    </xf>
    <xf numFmtId="0" fontId="7" fillId="0" borderId="3" xfId="5" applyFont="1" applyBorder="1" applyAlignment="1" applyProtection="1">
      <alignment horizontal="center" vertical="center" wrapText="1"/>
    </xf>
    <xf numFmtId="0" fontId="7" fillId="0" borderId="1" xfId="5" applyFont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left" vertical="center" wrapText="1"/>
    </xf>
    <xf numFmtId="0" fontId="0" fillId="2" borderId="3" xfId="0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6" fillId="2" borderId="1" xfId="5" applyFont="1" applyFill="1" applyBorder="1" applyAlignment="1" applyProtection="1">
      <alignment horizontal="center" vertical="center" wrapText="1"/>
    </xf>
    <xf numFmtId="170" fontId="6" fillId="2" borderId="1" xfId="5" applyNumberFormat="1" applyFont="1" applyFill="1" applyBorder="1" applyAlignment="1" applyProtection="1">
      <alignment horizontal="center" vertical="center" wrapText="1"/>
    </xf>
    <xf numFmtId="14" fontId="6" fillId="2" borderId="1" xfId="5" applyNumberFormat="1" applyFont="1" applyFill="1" applyBorder="1" applyAlignment="1" applyProtection="1">
      <alignment horizontal="center" vertical="center" wrapText="1"/>
    </xf>
    <xf numFmtId="0" fontId="0" fillId="2" borderId="7" xfId="0" applyFont="1" applyFill="1" applyBorder="1" applyAlignment="1" applyProtection="1">
      <alignment horizontal="left" vertical="center" wrapText="1"/>
    </xf>
    <xf numFmtId="0" fontId="0" fillId="2" borderId="4" xfId="0" applyFont="1" applyFill="1" applyBorder="1" applyAlignment="1" applyProtection="1">
      <alignment horizontal="left" vertical="center" wrapText="1"/>
    </xf>
    <xf numFmtId="0" fontId="5" fillId="2" borderId="0" xfId="5" applyFont="1" applyFill="1" applyBorder="1" applyAlignment="1" applyProtection="1">
      <alignment horizontal="center" vertical="center"/>
    </xf>
    <xf numFmtId="0" fontId="14" fillId="2" borderId="0" xfId="5" applyFont="1" applyFill="1" applyBorder="1" applyAlignment="1" applyProtection="1">
      <alignment horizontal="center" vertical="center"/>
    </xf>
    <xf numFmtId="0" fontId="13" fillId="7" borderId="1" xfId="0" applyFont="1" applyFill="1" applyBorder="1" applyAlignment="1" applyProtection="1">
      <alignment horizontal="center" vertical="center" wrapText="1"/>
    </xf>
    <xf numFmtId="0" fontId="8" fillId="6" borderId="1" xfId="0" applyFont="1" applyFill="1" applyBorder="1" applyAlignment="1" applyProtection="1">
      <alignment horizontal="center" vertical="center"/>
    </xf>
    <xf numFmtId="0" fontId="8" fillId="10" borderId="1" xfId="0" applyFont="1" applyFill="1" applyBorder="1" applyAlignment="1" applyProtection="1">
      <alignment horizontal="center" vertical="center"/>
    </xf>
    <xf numFmtId="0" fontId="9" fillId="3" borderId="1" xfId="5" applyFont="1" applyFill="1" applyBorder="1" applyAlignment="1" applyProtection="1">
      <alignment horizontal="center" vertical="center" wrapText="1"/>
    </xf>
    <xf numFmtId="0" fontId="3" fillId="2" borderId="0" xfId="5" applyFont="1" applyFill="1" applyBorder="1" applyAlignment="1" applyProtection="1">
      <alignment horizontal="center"/>
    </xf>
    <xf numFmtId="0" fontId="4" fillId="2" borderId="0" xfId="5" applyFont="1" applyFill="1" applyBorder="1" applyAlignment="1" applyProtection="1">
      <alignment horizontal="center"/>
    </xf>
    <xf numFmtId="0" fontId="9" fillId="11" borderId="3" xfId="5" applyFont="1" applyFill="1" applyBorder="1" applyAlignment="1" applyProtection="1">
      <alignment horizontal="center" vertical="center" wrapText="1"/>
    </xf>
    <xf numFmtId="0" fontId="9" fillId="11" borderId="7" xfId="5" applyFont="1" applyFill="1" applyBorder="1" applyAlignment="1" applyProtection="1">
      <alignment horizontal="center" vertical="center" wrapText="1"/>
    </xf>
    <xf numFmtId="0" fontId="9" fillId="11" borderId="4" xfId="5" applyFont="1" applyFill="1" applyBorder="1" applyAlignment="1" applyProtection="1">
      <alignment horizontal="center" vertical="center" wrapText="1"/>
    </xf>
  </cellXfs>
  <cellStyles count="17">
    <cellStyle name="Moeda 3" xfId="1"/>
    <cellStyle name="Moeda 4" xfId="2"/>
    <cellStyle name="Normal" xfId="0" builtinId="0"/>
    <cellStyle name="Normal 2" xfId="3"/>
    <cellStyle name="Normal 2 2" xfId="4"/>
    <cellStyle name="Normal 4" xfId="5"/>
    <cellStyle name="Porcentagem" xfId="16" builtinId="5"/>
    <cellStyle name="Porcentagem 2" xfId="6"/>
    <cellStyle name="Vírgula 2" xfId="7"/>
    <cellStyle name="Vírgula 3" xfId="8"/>
    <cellStyle name="Vírgula 3 2" xfId="9"/>
    <cellStyle name="Vírgula 4" xfId="10"/>
    <cellStyle name="Vírgula 4 2" xfId="11"/>
    <cellStyle name="Vírgula 5" xfId="12"/>
    <cellStyle name="Vírgula 5 2" xfId="13"/>
    <cellStyle name="Vírgula 6" xfId="14"/>
    <cellStyle name="Vírgula 7" xfId="1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C3D69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80" zoomScaleNormal="80" workbookViewId="0">
      <selection activeCell="B7" sqref="B7"/>
    </sheetView>
  </sheetViews>
  <sheetFormatPr defaultColWidth="9.140625" defaultRowHeight="15" x14ac:dyDescent="0.25"/>
  <cols>
    <col min="1" max="1" width="3.140625" style="1" customWidth="1"/>
    <col min="2" max="2" width="5.85546875" style="1" bestFit="1" customWidth="1"/>
    <col min="3" max="3" width="9.85546875" style="1" bestFit="1" customWidth="1"/>
    <col min="4" max="4" width="58" style="1" customWidth="1"/>
    <col min="5" max="5" width="14" style="1" customWidth="1"/>
    <col min="6" max="6" width="11.140625" style="1" customWidth="1"/>
    <col min="7" max="7" width="15.7109375" style="1" customWidth="1"/>
    <col min="8" max="8" width="16.140625" style="1" customWidth="1"/>
    <col min="9" max="9" width="3" style="1" customWidth="1"/>
    <col min="10" max="10" width="12.7109375" style="1" bestFit="1" customWidth="1"/>
    <col min="11" max="16384" width="9.140625" style="1"/>
  </cols>
  <sheetData>
    <row r="1" spans="1:10" ht="15.75" x14ac:dyDescent="0.25">
      <c r="A1" s="2"/>
      <c r="B1" s="3"/>
      <c r="C1" s="3"/>
      <c r="D1" s="3"/>
      <c r="E1" s="3"/>
      <c r="F1" s="3"/>
      <c r="G1" s="2"/>
      <c r="H1" s="2"/>
      <c r="I1" s="88"/>
    </row>
    <row r="2" spans="1:10" ht="15.75" x14ac:dyDescent="0.25">
      <c r="A2" s="2"/>
      <c r="B2" s="109" t="s">
        <v>0</v>
      </c>
      <c r="C2" s="109"/>
      <c r="D2" s="109"/>
      <c r="E2" s="109"/>
      <c r="F2" s="109"/>
      <c r="G2" s="109"/>
      <c r="H2" s="2"/>
      <c r="I2" s="88"/>
    </row>
    <row r="3" spans="1:10" ht="15.75" x14ac:dyDescent="0.25">
      <c r="A3" s="2"/>
      <c r="B3" s="109" t="s">
        <v>1</v>
      </c>
      <c r="C3" s="109"/>
      <c r="D3" s="109"/>
      <c r="E3" s="109"/>
      <c r="F3" s="109"/>
      <c r="G3" s="109"/>
      <c r="H3" s="2"/>
      <c r="I3" s="88"/>
    </row>
    <row r="4" spans="1:10" ht="15.75" x14ac:dyDescent="0.25">
      <c r="A4" s="2"/>
      <c r="B4" s="110" t="s">
        <v>2</v>
      </c>
      <c r="C4" s="110"/>
      <c r="D4" s="110"/>
      <c r="E4" s="110"/>
      <c r="F4" s="110"/>
      <c r="G4" s="110"/>
      <c r="H4" s="2"/>
      <c r="I4" s="88"/>
    </row>
    <row r="5" spans="1:10" ht="15.75" x14ac:dyDescent="0.25">
      <c r="A5" s="2"/>
      <c r="B5" s="4"/>
      <c r="C5" s="4"/>
      <c r="D5" s="4"/>
      <c r="E5" s="4"/>
      <c r="F5" s="4"/>
      <c r="G5" s="2"/>
      <c r="H5" s="2"/>
      <c r="I5" s="88"/>
    </row>
    <row r="6" spans="1:10" ht="15" customHeight="1" x14ac:dyDescent="0.25">
      <c r="A6" s="2"/>
      <c r="B6" s="115" t="s">
        <v>176</v>
      </c>
      <c r="C6" s="115"/>
      <c r="D6" s="115"/>
      <c r="E6" s="115"/>
      <c r="F6" s="115"/>
      <c r="G6" s="115"/>
      <c r="H6" s="115"/>
      <c r="I6" s="88"/>
    </row>
    <row r="7" spans="1:10" ht="15.75" x14ac:dyDescent="0.25">
      <c r="A7" s="2"/>
      <c r="B7" s="4"/>
      <c r="C7" s="4"/>
      <c r="D7" s="4"/>
      <c r="E7" s="4"/>
      <c r="F7" s="4"/>
      <c r="G7" s="2"/>
      <c r="H7" s="2"/>
      <c r="I7" s="88"/>
    </row>
    <row r="8" spans="1:10" ht="45" x14ac:dyDescent="0.25">
      <c r="A8" s="2"/>
      <c r="B8" s="5" t="s">
        <v>3</v>
      </c>
      <c r="C8" s="5" t="s">
        <v>4</v>
      </c>
      <c r="D8" s="5" t="s">
        <v>5</v>
      </c>
      <c r="E8" s="6" t="s">
        <v>134</v>
      </c>
      <c r="F8" s="5" t="s">
        <v>7</v>
      </c>
      <c r="G8" s="7" t="s">
        <v>6</v>
      </c>
      <c r="H8" s="7" t="s">
        <v>135</v>
      </c>
      <c r="I8" s="88"/>
    </row>
    <row r="9" spans="1:10" ht="29.25" customHeight="1" x14ac:dyDescent="0.25">
      <c r="A9" s="8"/>
      <c r="B9" s="9">
        <v>1</v>
      </c>
      <c r="C9" s="9" t="s">
        <v>9</v>
      </c>
      <c r="D9" s="10" t="str">
        <f>'Assessor de Imprensa'!D13:F13</f>
        <v>Assessor de Imprensa - 25h semanais</v>
      </c>
      <c r="E9" s="11">
        <f>'Assessor de Imprensa'!F146</f>
        <v>9602.42</v>
      </c>
      <c r="F9" s="9">
        <v>1</v>
      </c>
      <c r="G9" s="11">
        <f t="shared" ref="G9:G10" si="0">E9*F9</f>
        <v>9602.42</v>
      </c>
      <c r="H9" s="11">
        <f>G9*12</f>
        <v>115229.04000000001</v>
      </c>
      <c r="I9" s="88"/>
    </row>
    <row r="10" spans="1:10" ht="29.25" customHeight="1" x14ac:dyDescent="0.25">
      <c r="A10" s="8"/>
      <c r="B10" s="9">
        <v>2</v>
      </c>
      <c r="C10" s="78" t="s">
        <v>9</v>
      </c>
      <c r="D10" s="10" t="str">
        <f>'Analista de mídias sociais'!D13:F13</f>
        <v>Analista de mídias sociais - 40h semanais</v>
      </c>
      <c r="E10" s="11">
        <f>'Analista de mídias sociais'!F150</f>
        <v>6790.96</v>
      </c>
      <c r="F10" s="9">
        <v>2</v>
      </c>
      <c r="G10" s="11">
        <f t="shared" si="0"/>
        <v>13581.92</v>
      </c>
      <c r="H10" s="11">
        <f t="shared" ref="H10:H11" si="1">G10*12</f>
        <v>162983.04000000001</v>
      </c>
      <c r="I10" s="88"/>
      <c r="J10" s="104"/>
    </row>
    <row r="11" spans="1:10" ht="29.25" customHeight="1" x14ac:dyDescent="0.25">
      <c r="A11" s="8"/>
      <c r="B11" s="75">
        <v>3</v>
      </c>
      <c r="C11" s="78" t="s">
        <v>9</v>
      </c>
      <c r="D11" s="10" t="str">
        <f>'Editor midia audiovisual'!D13:F13</f>
        <v>Editor de mídia audiovisual - 40h semanais</v>
      </c>
      <c r="E11" s="11">
        <f>'Editor midia audiovisual'!F150</f>
        <v>6080.78</v>
      </c>
      <c r="F11" s="75">
        <v>1</v>
      </c>
      <c r="G11" s="11">
        <f t="shared" ref="G11" si="2">E11*F11</f>
        <v>6080.78</v>
      </c>
      <c r="H11" s="11">
        <f t="shared" si="1"/>
        <v>72969.36</v>
      </c>
      <c r="I11" s="88"/>
    </row>
    <row r="12" spans="1:10" ht="29.25" customHeight="1" x14ac:dyDescent="0.25">
      <c r="A12" s="2"/>
      <c r="B12" s="111" t="s">
        <v>10</v>
      </c>
      <c r="C12" s="111"/>
      <c r="D12" s="111"/>
      <c r="E12" s="111"/>
      <c r="F12" s="12">
        <f>SUM(F9:F11)</f>
        <v>4</v>
      </c>
      <c r="G12" s="13">
        <f>SUM(G9:G11)</f>
        <v>29265.119999999999</v>
      </c>
      <c r="H12" s="13">
        <f>SUM(H9:H11)</f>
        <v>351181.44</v>
      </c>
      <c r="I12" s="88"/>
    </row>
    <row r="13" spans="1:10" ht="29.25" customHeight="1" x14ac:dyDescent="0.25">
      <c r="A13" s="14"/>
      <c r="B13" s="15"/>
      <c r="C13" s="15"/>
      <c r="D13" s="15"/>
      <c r="E13" s="15"/>
      <c r="F13" s="15"/>
      <c r="G13" s="16"/>
      <c r="H13" s="14"/>
      <c r="I13" s="88"/>
    </row>
    <row r="14" spans="1:10" ht="29.25" customHeight="1" x14ac:dyDescent="0.25">
      <c r="A14" s="2"/>
      <c r="B14" s="107" t="s">
        <v>11</v>
      </c>
      <c r="C14" s="107"/>
      <c r="D14" s="107"/>
      <c r="E14" s="107"/>
      <c r="F14" s="107"/>
      <c r="G14" s="7" t="s">
        <v>8</v>
      </c>
      <c r="H14" s="2"/>
      <c r="I14" s="88"/>
    </row>
    <row r="15" spans="1:10" ht="29.25" customHeight="1" x14ac:dyDescent="0.25">
      <c r="A15" s="2"/>
      <c r="B15" s="108" t="s">
        <v>12</v>
      </c>
      <c r="C15" s="108"/>
      <c r="D15" s="108"/>
      <c r="E15" s="108"/>
      <c r="F15" s="108"/>
      <c r="G15" s="17">
        <f>G12</f>
        <v>29265.119999999999</v>
      </c>
      <c r="H15" s="2"/>
      <c r="I15" s="88"/>
    </row>
    <row r="16" spans="1:10" ht="29.25" customHeight="1" x14ac:dyDescent="0.25">
      <c r="A16" s="2"/>
      <c r="B16" s="112" t="s">
        <v>103</v>
      </c>
      <c r="C16" s="113"/>
      <c r="D16" s="113"/>
      <c r="E16" s="113"/>
      <c r="F16" s="114"/>
      <c r="G16" s="17">
        <f>Uniformes!H34+Uniformes!H61</f>
        <v>667.09</v>
      </c>
      <c r="H16" s="2"/>
      <c r="I16" s="88"/>
    </row>
    <row r="17" spans="1:9" ht="29.25" customHeight="1" x14ac:dyDescent="0.25">
      <c r="A17" s="2"/>
      <c r="B17" s="106" t="s">
        <v>13</v>
      </c>
      <c r="C17" s="106"/>
      <c r="D17" s="106"/>
      <c r="E17" s="106"/>
      <c r="F17" s="106"/>
      <c r="G17" s="18">
        <f>SUM(G15:G16)</f>
        <v>29932.21</v>
      </c>
      <c r="H17" s="2"/>
      <c r="I17" s="88"/>
    </row>
    <row r="18" spans="1:9" ht="29.25" customHeight="1" x14ac:dyDescent="0.25">
      <c r="A18" s="2"/>
      <c r="B18" s="106" t="s">
        <v>173</v>
      </c>
      <c r="C18" s="106"/>
      <c r="D18" s="106"/>
      <c r="E18" s="106"/>
      <c r="F18" s="106"/>
      <c r="G18" s="18">
        <f>G17*12</f>
        <v>359186.52</v>
      </c>
      <c r="H18" s="103"/>
      <c r="I18" s="88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88"/>
    </row>
  </sheetData>
  <mergeCells count="10">
    <mergeCell ref="B18:F18"/>
    <mergeCell ref="B14:F14"/>
    <mergeCell ref="B15:F15"/>
    <mergeCell ref="B17:F17"/>
    <mergeCell ref="B2:G2"/>
    <mergeCell ref="B3:G3"/>
    <mergeCell ref="B4:G4"/>
    <mergeCell ref="B12:E12"/>
    <mergeCell ref="B16:F16"/>
    <mergeCell ref="B6:H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fitToHeight="0" orientation="portrait" r:id="rId1"/>
  <headerFooter>
    <oddHeader>&amp;C&amp;A</oddHeader>
    <oddFooter>&amp;C&amp;P</oddFooter>
  </headerFooter>
  <ignoredErrors>
    <ignoredError sqref="E11 E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48"/>
  <sheetViews>
    <sheetView zoomScale="80" zoomScaleNormal="80" workbookViewId="0">
      <selection activeCell="O36" sqref="O36"/>
    </sheetView>
  </sheetViews>
  <sheetFormatPr defaultColWidth="9.140625" defaultRowHeight="15" x14ac:dyDescent="0.25"/>
  <cols>
    <col min="1" max="1" width="3.140625" style="19" customWidth="1"/>
    <col min="2" max="2" width="10" style="19" customWidth="1"/>
    <col min="3" max="3" width="62.140625" style="19" customWidth="1"/>
    <col min="4" max="6" width="15.5703125" style="19" customWidth="1"/>
    <col min="7" max="7" width="3.140625" style="19" customWidth="1"/>
    <col min="8" max="16384" width="9.140625" style="19"/>
  </cols>
  <sheetData>
    <row r="1" spans="1:7" ht="17.25" customHeight="1" x14ac:dyDescent="0.25">
      <c r="A1" s="2"/>
      <c r="B1" s="20"/>
      <c r="C1" s="20"/>
      <c r="D1" s="20"/>
      <c r="E1" s="20"/>
      <c r="F1" s="20"/>
      <c r="G1" s="2"/>
    </row>
    <row r="2" spans="1:7" ht="17.25" customHeight="1" x14ac:dyDescent="0.25">
      <c r="A2" s="2"/>
      <c r="B2" s="137" t="str">
        <f>Resumo!$B$2</f>
        <v>PLANILHA DE CUSTOS E FORMAÇÃO DE PREÇOS</v>
      </c>
      <c r="C2" s="137"/>
      <c r="D2" s="137"/>
      <c r="E2" s="137"/>
      <c r="F2" s="137"/>
      <c r="G2" s="2"/>
    </row>
    <row r="3" spans="1:7" ht="17.25" customHeight="1" x14ac:dyDescent="0.25">
      <c r="A3" s="2"/>
      <c r="B3" s="137" t="str">
        <f>Resumo!$B$3</f>
        <v>MODELO PARA A CONSOLIDAÇÃO E APRESENTAÇÃO DE PROPOSTAS</v>
      </c>
      <c r="C3" s="137"/>
      <c r="D3" s="137"/>
      <c r="E3" s="137"/>
      <c r="F3" s="137"/>
      <c r="G3" s="2"/>
    </row>
    <row r="4" spans="1:7" ht="17.25" customHeight="1" x14ac:dyDescent="0.25">
      <c r="A4" s="2"/>
      <c r="B4" s="138" t="str">
        <f>Resumo!$B$4</f>
        <v>Planilha em conformidade com as INs 05/2017 e 07/2018.</v>
      </c>
      <c r="C4" s="138"/>
      <c r="D4" s="138"/>
      <c r="E4" s="138"/>
      <c r="F4" s="138"/>
      <c r="G4" s="2"/>
    </row>
    <row r="5" spans="1:7" ht="17.25" customHeight="1" x14ac:dyDescent="0.25">
      <c r="A5" s="2"/>
      <c r="B5" s="21"/>
      <c r="C5" s="21"/>
      <c r="D5" s="21"/>
      <c r="E5" s="21"/>
      <c r="F5" s="21"/>
      <c r="G5" s="2"/>
    </row>
    <row r="6" spans="1:7" ht="17.25" customHeight="1" x14ac:dyDescent="0.25">
      <c r="A6" s="2"/>
      <c r="B6" s="110" t="str">
        <f>Resumo!B6</f>
        <v>Serviço de Assessor de imprensa, Analista de mídias sociais e Editor de mídia audiovisual - Pregão Eletrônico nº 90042/2024</v>
      </c>
      <c r="C6" s="110"/>
      <c r="D6" s="110"/>
      <c r="E6" s="110"/>
      <c r="F6" s="110"/>
      <c r="G6" s="2"/>
    </row>
    <row r="7" spans="1:7" ht="17.25" customHeight="1" x14ac:dyDescent="0.25">
      <c r="A7" s="2"/>
      <c r="B7" s="21"/>
      <c r="C7" s="21"/>
      <c r="D7" s="21"/>
      <c r="E7" s="21"/>
      <c r="F7" s="21"/>
      <c r="G7" s="2"/>
    </row>
    <row r="8" spans="1:7" ht="17.25" customHeight="1" x14ac:dyDescent="0.25">
      <c r="A8" s="8"/>
      <c r="B8" s="22" t="s">
        <v>14</v>
      </c>
      <c r="C8" s="23" t="s">
        <v>15</v>
      </c>
      <c r="D8" s="132"/>
      <c r="E8" s="132"/>
      <c r="F8" s="132"/>
      <c r="G8" s="8"/>
    </row>
    <row r="9" spans="1:7" ht="17.25" customHeight="1" x14ac:dyDescent="0.25">
      <c r="A9" s="2"/>
      <c r="B9" s="22" t="s">
        <v>16</v>
      </c>
      <c r="C9" s="23" t="s">
        <v>17</v>
      </c>
      <c r="D9" s="132" t="s">
        <v>18</v>
      </c>
      <c r="E9" s="132"/>
      <c r="F9" s="132"/>
      <c r="G9" s="2"/>
    </row>
    <row r="10" spans="1:7" ht="30" x14ac:dyDescent="0.25">
      <c r="A10" s="14"/>
      <c r="B10" s="22" t="s">
        <v>19</v>
      </c>
      <c r="C10" s="23" t="s">
        <v>20</v>
      </c>
      <c r="D10" s="132">
        <v>2024</v>
      </c>
      <c r="E10" s="132"/>
      <c r="F10" s="132"/>
      <c r="G10" s="14"/>
    </row>
    <row r="11" spans="1:7" ht="17.25" customHeight="1" x14ac:dyDescent="0.25">
      <c r="A11" s="2"/>
      <c r="B11" s="22" t="s">
        <v>21</v>
      </c>
      <c r="C11" s="23" t="s">
        <v>22</v>
      </c>
      <c r="D11" s="132">
        <v>12</v>
      </c>
      <c r="E11" s="132"/>
      <c r="F11" s="132"/>
      <c r="G11" s="2"/>
    </row>
    <row r="12" spans="1:7" ht="17.25" customHeight="1" x14ac:dyDescent="0.25">
      <c r="A12" s="2"/>
      <c r="B12" s="24"/>
      <c r="C12" s="25"/>
      <c r="D12" s="24"/>
      <c r="E12" s="24"/>
      <c r="F12" s="24"/>
      <c r="G12" s="2"/>
    </row>
    <row r="13" spans="1:7" ht="17.25" customHeight="1" x14ac:dyDescent="0.25">
      <c r="A13" s="2"/>
      <c r="B13" s="24"/>
      <c r="C13" s="23" t="s">
        <v>23</v>
      </c>
      <c r="D13" s="132" t="s">
        <v>140</v>
      </c>
      <c r="E13" s="132"/>
      <c r="F13" s="132"/>
      <c r="G13" s="2"/>
    </row>
    <row r="14" spans="1:7" ht="17.25" customHeight="1" x14ac:dyDescent="0.25">
      <c r="A14" s="2"/>
      <c r="B14" s="24"/>
      <c r="C14" s="23" t="s">
        <v>24</v>
      </c>
      <c r="D14" s="132" t="s">
        <v>137</v>
      </c>
      <c r="E14" s="132"/>
      <c r="F14" s="132"/>
      <c r="G14" s="2"/>
    </row>
    <row r="15" spans="1:7" ht="17.25" customHeight="1" x14ac:dyDescent="0.25">
      <c r="A15" s="2"/>
      <c r="B15" s="24"/>
      <c r="C15" s="23" t="s">
        <v>25</v>
      </c>
      <c r="D15" s="133">
        <v>4370.34</v>
      </c>
      <c r="E15" s="133"/>
      <c r="F15" s="133"/>
      <c r="G15" s="26"/>
    </row>
    <row r="16" spans="1:7" ht="15" customHeight="1" x14ac:dyDescent="0.25">
      <c r="A16" s="2"/>
      <c r="B16" s="24"/>
      <c r="C16" s="23" t="s">
        <v>26</v>
      </c>
      <c r="D16" s="132" t="s">
        <v>130</v>
      </c>
      <c r="E16" s="132"/>
      <c r="F16" s="132"/>
      <c r="G16" s="2"/>
    </row>
    <row r="17" spans="1:7" ht="17.25" customHeight="1" x14ac:dyDescent="0.25">
      <c r="A17" s="2"/>
      <c r="B17" s="24"/>
      <c r="C17" s="23" t="s">
        <v>27</v>
      </c>
      <c r="D17" s="134">
        <v>45413</v>
      </c>
      <c r="E17" s="134"/>
      <c r="F17" s="134"/>
      <c r="G17" s="2"/>
    </row>
    <row r="18" spans="1:7" ht="17.25" customHeight="1" x14ac:dyDescent="0.25">
      <c r="A18" s="2"/>
      <c r="B18" s="24"/>
      <c r="C18" s="23" t="s">
        <v>28</v>
      </c>
      <c r="D18" s="132" t="s">
        <v>29</v>
      </c>
      <c r="E18" s="132"/>
      <c r="F18" s="132"/>
      <c r="G18" s="2"/>
    </row>
    <row r="19" spans="1:7" ht="17.25" customHeight="1" x14ac:dyDescent="0.25">
      <c r="A19" s="2"/>
      <c r="B19" s="24"/>
      <c r="C19" s="23" t="s">
        <v>30</v>
      </c>
      <c r="D19" s="132">
        <v>1</v>
      </c>
      <c r="E19" s="132"/>
      <c r="F19" s="132"/>
      <c r="G19" s="2"/>
    </row>
    <row r="20" spans="1:7" ht="17.25" customHeight="1" x14ac:dyDescent="0.25">
      <c r="A20" s="2"/>
      <c r="B20" s="24"/>
      <c r="C20" s="25"/>
      <c r="D20" s="24"/>
      <c r="E20" s="24"/>
      <c r="F20" s="24"/>
      <c r="G20" s="2"/>
    </row>
    <row r="21" spans="1:7" ht="17.25" customHeight="1" x14ac:dyDescent="0.25">
      <c r="A21" s="2"/>
      <c r="B21" s="20"/>
      <c r="C21" s="20"/>
      <c r="D21" s="20"/>
      <c r="E21" s="20"/>
      <c r="F21" s="20"/>
      <c r="G21" s="2"/>
    </row>
    <row r="22" spans="1:7" ht="17.25" customHeight="1" x14ac:dyDescent="0.25">
      <c r="A22" s="2"/>
      <c r="B22" s="118" t="s">
        <v>31</v>
      </c>
      <c r="C22" s="118"/>
      <c r="D22" s="118"/>
      <c r="E22" s="118"/>
      <c r="F22" s="118"/>
      <c r="G22" s="2"/>
    </row>
    <row r="23" spans="1:7" ht="17.25" customHeight="1" x14ac:dyDescent="0.25">
      <c r="A23" s="2"/>
      <c r="B23" s="20"/>
      <c r="C23" s="20"/>
      <c r="D23" s="20"/>
      <c r="E23" s="20"/>
      <c r="F23" s="20"/>
      <c r="G23" s="2"/>
    </row>
    <row r="24" spans="1:7" ht="17.25" customHeight="1" x14ac:dyDescent="0.25">
      <c r="A24" s="2"/>
      <c r="B24" s="27">
        <v>1</v>
      </c>
      <c r="C24" s="116" t="s">
        <v>32</v>
      </c>
      <c r="D24" s="116"/>
      <c r="E24" s="116"/>
      <c r="F24" s="28" t="s">
        <v>33</v>
      </c>
      <c r="G24" s="2"/>
    </row>
    <row r="25" spans="1:7" ht="17.25" customHeight="1" x14ac:dyDescent="0.25">
      <c r="A25" s="2"/>
      <c r="B25" s="29" t="s">
        <v>14</v>
      </c>
      <c r="C25" s="124" t="s">
        <v>129</v>
      </c>
      <c r="D25" s="135"/>
      <c r="E25" s="136"/>
      <c r="F25" s="31">
        <f>D15</f>
        <v>4370.34</v>
      </c>
      <c r="G25" s="2"/>
    </row>
    <row r="26" spans="1:7" ht="17.25" customHeight="1" x14ac:dyDescent="0.25">
      <c r="A26" s="2"/>
      <c r="B26" s="29" t="s">
        <v>19</v>
      </c>
      <c r="C26" s="124" t="s">
        <v>34</v>
      </c>
      <c r="D26" s="124"/>
      <c r="E26" s="30"/>
      <c r="F26" s="31">
        <v>0</v>
      </c>
      <c r="G26" s="2"/>
    </row>
    <row r="27" spans="1:7" ht="17.25" customHeight="1" x14ac:dyDescent="0.25">
      <c r="A27" s="2"/>
      <c r="B27" s="29" t="s">
        <v>21</v>
      </c>
      <c r="C27" s="124" t="s">
        <v>35</v>
      </c>
      <c r="D27" s="124"/>
      <c r="E27" s="30"/>
      <c r="F27" s="31">
        <v>0</v>
      </c>
      <c r="G27" s="2"/>
    </row>
    <row r="28" spans="1:7" ht="17.25" customHeight="1" x14ac:dyDescent="0.25">
      <c r="A28" s="2"/>
      <c r="B28" s="29" t="s">
        <v>36</v>
      </c>
      <c r="C28" s="124" t="s">
        <v>37</v>
      </c>
      <c r="D28" s="124"/>
      <c r="E28" s="30"/>
      <c r="F28" s="31">
        <v>0</v>
      </c>
      <c r="G28" s="2"/>
    </row>
    <row r="29" spans="1:7" ht="17.25" customHeight="1" x14ac:dyDescent="0.25">
      <c r="A29" s="2"/>
      <c r="B29" s="29" t="s">
        <v>38</v>
      </c>
      <c r="C29" s="124" t="s">
        <v>39</v>
      </c>
      <c r="D29" s="124"/>
      <c r="E29" s="30"/>
      <c r="F29" s="31">
        <v>0</v>
      </c>
      <c r="G29" s="2"/>
    </row>
    <row r="30" spans="1:7" ht="17.25" customHeight="1" x14ac:dyDescent="0.25">
      <c r="A30" s="2"/>
      <c r="B30" s="29" t="s">
        <v>40</v>
      </c>
      <c r="C30" s="124" t="s">
        <v>41</v>
      </c>
      <c r="D30" s="124"/>
      <c r="E30" s="30"/>
      <c r="F30" s="31">
        <v>0</v>
      </c>
      <c r="G30" s="2"/>
    </row>
    <row r="31" spans="1:7" ht="17.25" customHeight="1" x14ac:dyDescent="0.25">
      <c r="A31" s="2"/>
      <c r="B31" s="116" t="s">
        <v>42</v>
      </c>
      <c r="C31" s="116"/>
      <c r="D31" s="116"/>
      <c r="E31" s="116"/>
      <c r="F31" s="32">
        <f>SUM(F25:F30)</f>
        <v>4370.34</v>
      </c>
      <c r="G31" s="2"/>
    </row>
    <row r="32" spans="1:7" ht="17.25" customHeight="1" x14ac:dyDescent="0.25">
      <c r="A32" s="2"/>
      <c r="B32" s="20"/>
      <c r="C32" s="20"/>
      <c r="D32" s="20"/>
      <c r="E32" s="20"/>
      <c r="F32" s="20"/>
      <c r="G32" s="2"/>
    </row>
    <row r="33" spans="1:7" ht="17.25" customHeight="1" x14ac:dyDescent="0.25">
      <c r="A33" s="2"/>
      <c r="B33" s="20"/>
      <c r="C33" s="20"/>
      <c r="D33" s="20"/>
      <c r="E33" s="20"/>
      <c r="F33" s="20"/>
      <c r="G33" s="2"/>
    </row>
    <row r="34" spans="1:7" ht="17.25" customHeight="1" x14ac:dyDescent="0.25">
      <c r="A34" s="2"/>
      <c r="B34" s="118" t="s">
        <v>43</v>
      </c>
      <c r="C34" s="118"/>
      <c r="D34" s="118"/>
      <c r="E34" s="118"/>
      <c r="F34" s="118"/>
      <c r="G34" s="2"/>
    </row>
    <row r="35" spans="1:7" ht="17.25" customHeight="1" x14ac:dyDescent="0.25">
      <c r="A35" s="2"/>
      <c r="B35" s="33"/>
      <c r="C35" s="20"/>
      <c r="D35" s="20"/>
      <c r="E35" s="20"/>
      <c r="F35" s="20"/>
      <c r="G35" s="2"/>
    </row>
    <row r="36" spans="1:7" ht="17.25" customHeight="1" x14ac:dyDescent="0.25">
      <c r="A36" s="2"/>
      <c r="B36" s="122" t="s">
        <v>44</v>
      </c>
      <c r="C36" s="122"/>
      <c r="D36" s="122"/>
      <c r="E36" s="122"/>
      <c r="F36" s="122"/>
      <c r="G36" s="2"/>
    </row>
    <row r="37" spans="1:7" ht="17.25" customHeight="1" x14ac:dyDescent="0.25">
      <c r="A37" s="2"/>
      <c r="B37" s="20"/>
      <c r="C37" s="20"/>
      <c r="D37" s="20"/>
      <c r="E37" s="20"/>
      <c r="F37" s="20"/>
      <c r="G37" s="2"/>
    </row>
    <row r="38" spans="1:7" ht="17.25" customHeight="1" x14ac:dyDescent="0.25">
      <c r="A38" s="2"/>
      <c r="B38" s="28" t="s">
        <v>45</v>
      </c>
      <c r="C38" s="123" t="s">
        <v>46</v>
      </c>
      <c r="D38" s="131"/>
      <c r="E38" s="76" t="s">
        <v>53</v>
      </c>
      <c r="F38" s="28" t="s">
        <v>33</v>
      </c>
      <c r="G38" s="2"/>
    </row>
    <row r="39" spans="1:7" ht="17.25" customHeight="1" x14ac:dyDescent="0.25">
      <c r="A39" s="2"/>
      <c r="B39" s="29" t="s">
        <v>14</v>
      </c>
      <c r="C39" s="129" t="s">
        <v>47</v>
      </c>
      <c r="D39" s="130"/>
      <c r="E39" s="77">
        <f>1/12</f>
        <v>8.3333333333333329E-2</v>
      </c>
      <c r="F39" s="31">
        <f>F31*E39</f>
        <v>364.19499999999999</v>
      </c>
      <c r="G39" s="2"/>
    </row>
    <row r="40" spans="1:7" ht="17.25" customHeight="1" x14ac:dyDescent="0.25">
      <c r="A40" s="2"/>
      <c r="B40" s="29" t="s">
        <v>16</v>
      </c>
      <c r="C40" s="129" t="s">
        <v>48</v>
      </c>
      <c r="D40" s="130"/>
      <c r="E40" s="77">
        <f>(1/3)/12</f>
        <v>2.7777777777777776E-2</v>
      </c>
      <c r="F40" s="31">
        <f>F31*E40</f>
        <v>121.39833333333333</v>
      </c>
      <c r="G40" s="2"/>
    </row>
    <row r="41" spans="1:7" ht="17.25" customHeight="1" x14ac:dyDescent="0.25">
      <c r="A41" s="2"/>
      <c r="B41" s="116" t="s">
        <v>42</v>
      </c>
      <c r="C41" s="116"/>
      <c r="D41" s="116"/>
      <c r="E41" s="116"/>
      <c r="F41" s="32">
        <f>SUM(F39:F40)</f>
        <v>485.59333333333331</v>
      </c>
      <c r="G41" s="2"/>
    </row>
    <row r="42" spans="1:7" ht="17.25" customHeight="1" x14ac:dyDescent="0.25">
      <c r="A42" s="2"/>
      <c r="B42" s="35"/>
      <c r="C42" s="35"/>
      <c r="D42" s="35"/>
      <c r="E42" s="35"/>
      <c r="F42" s="36"/>
      <c r="G42" s="2"/>
    </row>
    <row r="43" spans="1:7" ht="17.25" customHeight="1" x14ac:dyDescent="0.25">
      <c r="A43" s="2"/>
      <c r="B43" s="127" t="s">
        <v>49</v>
      </c>
      <c r="C43" s="127"/>
      <c r="D43" s="127"/>
      <c r="E43" s="127"/>
      <c r="F43" s="37">
        <f>F31+F41</f>
        <v>4855.9333333333334</v>
      </c>
      <c r="G43" s="2"/>
    </row>
    <row r="44" spans="1:7" ht="17.25" customHeight="1" x14ac:dyDescent="0.25">
      <c r="A44" s="2"/>
      <c r="B44" s="20"/>
      <c r="C44" s="20"/>
      <c r="D44" s="20"/>
      <c r="E44" s="20"/>
      <c r="F44" s="20"/>
      <c r="G44" s="2"/>
    </row>
    <row r="45" spans="1:7" ht="17.25" customHeight="1" x14ac:dyDescent="0.25">
      <c r="A45" s="2"/>
      <c r="B45" s="128" t="s">
        <v>50</v>
      </c>
      <c r="C45" s="128"/>
      <c r="D45" s="128"/>
      <c r="E45" s="128"/>
      <c r="F45" s="128"/>
      <c r="G45" s="2"/>
    </row>
    <row r="46" spans="1:7" ht="17.25" customHeight="1" x14ac:dyDescent="0.25">
      <c r="A46" s="2"/>
      <c r="B46" s="20"/>
      <c r="C46" s="20"/>
      <c r="D46" s="20"/>
      <c r="E46" s="20"/>
      <c r="F46" s="20"/>
      <c r="G46" s="2"/>
    </row>
    <row r="47" spans="1:7" ht="17.25" customHeight="1" x14ac:dyDescent="0.25">
      <c r="A47" s="2"/>
      <c r="B47" s="28" t="s">
        <v>51</v>
      </c>
      <c r="C47" s="116" t="s">
        <v>52</v>
      </c>
      <c r="D47" s="116"/>
      <c r="E47" s="28" t="s">
        <v>53</v>
      </c>
      <c r="F47" s="28" t="s">
        <v>33</v>
      </c>
      <c r="G47" s="2"/>
    </row>
    <row r="48" spans="1:7" ht="17.25" customHeight="1" x14ac:dyDescent="0.25">
      <c r="A48" s="2"/>
      <c r="B48" s="29" t="s">
        <v>14</v>
      </c>
      <c r="C48" s="117" t="s">
        <v>54</v>
      </c>
      <c r="D48" s="117"/>
      <c r="E48" s="38">
        <v>0.2</v>
      </c>
      <c r="F48" s="31">
        <f t="shared" ref="F48:F55" si="0">$F$43*E48</f>
        <v>971.18666666666672</v>
      </c>
      <c r="G48" s="2"/>
    </row>
    <row r="49" spans="1:8" ht="17.25" customHeight="1" x14ac:dyDescent="0.25">
      <c r="A49" s="2"/>
      <c r="B49" s="29" t="s">
        <v>16</v>
      </c>
      <c r="C49" s="117" t="s">
        <v>55</v>
      </c>
      <c r="D49" s="117"/>
      <c r="E49" s="38">
        <v>2.5000000000000001E-2</v>
      </c>
      <c r="F49" s="31">
        <f t="shared" si="0"/>
        <v>121.39833333333334</v>
      </c>
      <c r="G49" s="2"/>
    </row>
    <row r="50" spans="1:8" ht="17.25" customHeight="1" x14ac:dyDescent="0.25">
      <c r="A50" s="2"/>
      <c r="B50" s="29" t="s">
        <v>19</v>
      </c>
      <c r="C50" s="117" t="s">
        <v>56</v>
      </c>
      <c r="D50" s="117"/>
      <c r="E50" s="38">
        <f>3*2%</f>
        <v>0.06</v>
      </c>
      <c r="F50" s="31">
        <f t="shared" si="0"/>
        <v>291.35599999999999</v>
      </c>
      <c r="G50" s="2"/>
    </row>
    <row r="51" spans="1:8" ht="17.25" customHeight="1" x14ac:dyDescent="0.25">
      <c r="A51" s="2"/>
      <c r="B51" s="29" t="s">
        <v>21</v>
      </c>
      <c r="C51" s="117" t="s">
        <v>57</v>
      </c>
      <c r="D51" s="117"/>
      <c r="E51" s="38">
        <v>1.4999999999999999E-2</v>
      </c>
      <c r="F51" s="31">
        <f t="shared" si="0"/>
        <v>72.838999999999999</v>
      </c>
      <c r="G51" s="2"/>
    </row>
    <row r="52" spans="1:8" ht="17.25" customHeight="1" x14ac:dyDescent="0.25">
      <c r="A52" s="2"/>
      <c r="B52" s="29" t="s">
        <v>36</v>
      </c>
      <c r="C52" s="117" t="s">
        <v>58</v>
      </c>
      <c r="D52" s="117"/>
      <c r="E52" s="38">
        <v>0.01</v>
      </c>
      <c r="F52" s="31">
        <f t="shared" si="0"/>
        <v>48.559333333333335</v>
      </c>
      <c r="G52" s="2"/>
    </row>
    <row r="53" spans="1:8" ht="17.25" customHeight="1" x14ac:dyDescent="0.25">
      <c r="A53" s="2"/>
      <c r="B53" s="29" t="s">
        <v>59</v>
      </c>
      <c r="C53" s="117" t="s">
        <v>60</v>
      </c>
      <c r="D53" s="117"/>
      <c r="E53" s="38">
        <v>6.0000000000000001E-3</v>
      </c>
      <c r="F53" s="31">
        <f t="shared" si="0"/>
        <v>29.1356</v>
      </c>
      <c r="G53" s="2"/>
    </row>
    <row r="54" spans="1:8" ht="17.25" customHeight="1" x14ac:dyDescent="0.25">
      <c r="A54" s="2"/>
      <c r="B54" s="29" t="s">
        <v>38</v>
      </c>
      <c r="C54" s="117" t="s">
        <v>61</v>
      </c>
      <c r="D54" s="117"/>
      <c r="E54" s="38">
        <v>2E-3</v>
      </c>
      <c r="F54" s="31">
        <f t="shared" si="0"/>
        <v>9.7118666666666673</v>
      </c>
      <c r="G54" s="2"/>
    </row>
    <row r="55" spans="1:8" ht="17.25" customHeight="1" x14ac:dyDescent="0.25">
      <c r="A55" s="2"/>
      <c r="B55" s="29" t="s">
        <v>40</v>
      </c>
      <c r="C55" s="117" t="s">
        <v>62</v>
      </c>
      <c r="D55" s="117"/>
      <c r="E55" s="38">
        <v>0.08</v>
      </c>
      <c r="F55" s="31">
        <f t="shared" si="0"/>
        <v>388.47466666666668</v>
      </c>
      <c r="G55" s="2"/>
    </row>
    <row r="56" spans="1:8" ht="17.25" customHeight="1" x14ac:dyDescent="0.25">
      <c r="A56" s="2"/>
      <c r="B56" s="116" t="s">
        <v>63</v>
      </c>
      <c r="C56" s="116"/>
      <c r="D56" s="116"/>
      <c r="E56" s="39">
        <f>SUM(E48:E55)</f>
        <v>0.39800000000000008</v>
      </c>
      <c r="F56" s="32">
        <f>SUM(F48:F55)</f>
        <v>1932.6614666666669</v>
      </c>
      <c r="G56" s="2"/>
      <c r="H56" s="40"/>
    </row>
    <row r="57" spans="1:8" ht="17.25" customHeight="1" x14ac:dyDescent="0.25">
      <c r="A57" s="2"/>
      <c r="B57" s="20"/>
      <c r="C57" s="20"/>
      <c r="D57" s="20"/>
      <c r="E57" s="20"/>
      <c r="F57" s="20"/>
      <c r="G57" s="2"/>
    </row>
    <row r="58" spans="1:8" ht="17.25" customHeight="1" x14ac:dyDescent="0.25">
      <c r="A58" s="2"/>
      <c r="B58" s="122" t="s">
        <v>64</v>
      </c>
      <c r="C58" s="122"/>
      <c r="D58" s="122"/>
      <c r="E58" s="122"/>
      <c r="F58" s="122"/>
      <c r="G58" s="2"/>
    </row>
    <row r="59" spans="1:8" ht="17.25" customHeight="1" x14ac:dyDescent="0.25">
      <c r="A59" s="2"/>
      <c r="B59" s="20"/>
      <c r="C59" s="20"/>
      <c r="D59" s="20"/>
      <c r="E59" s="20"/>
      <c r="F59" s="20"/>
      <c r="G59" s="2"/>
    </row>
    <row r="60" spans="1:8" ht="17.25" customHeight="1" x14ac:dyDescent="0.25">
      <c r="A60" s="2"/>
      <c r="B60" s="28" t="s">
        <v>65</v>
      </c>
      <c r="C60" s="41" t="s">
        <v>66</v>
      </c>
      <c r="D60" s="41" t="s">
        <v>67</v>
      </c>
      <c r="E60" s="41" t="s">
        <v>68</v>
      </c>
      <c r="F60" s="28" t="s">
        <v>33</v>
      </c>
      <c r="G60" s="2"/>
    </row>
    <row r="61" spans="1:8" ht="17.25" customHeight="1" x14ac:dyDescent="0.25">
      <c r="A61" s="2"/>
      <c r="B61" s="29" t="s">
        <v>14</v>
      </c>
      <c r="C61" s="42" t="s">
        <v>69</v>
      </c>
      <c r="D61" s="31">
        <v>6</v>
      </c>
      <c r="E61" s="43">
        <v>44</v>
      </c>
      <c r="F61" s="44">
        <f>IF(((D61*E61)-(F25*6%))&gt;0,((D61*E61)-(F25*6%)),0)</f>
        <v>1.7796000000000163</v>
      </c>
      <c r="G61" s="2"/>
    </row>
    <row r="62" spans="1:8" ht="33.75" customHeight="1" x14ac:dyDescent="0.25">
      <c r="A62" s="2"/>
      <c r="B62" s="29" t="s">
        <v>59</v>
      </c>
      <c r="C62" s="117" t="s">
        <v>131</v>
      </c>
      <c r="D62" s="117"/>
      <c r="E62" s="117"/>
      <c r="F62" s="31">
        <v>13</v>
      </c>
      <c r="G62" s="2"/>
    </row>
    <row r="63" spans="1:8" ht="17.25" customHeight="1" x14ac:dyDescent="0.25">
      <c r="A63" s="2"/>
      <c r="B63" s="29" t="s">
        <v>38</v>
      </c>
      <c r="C63" s="117" t="s">
        <v>41</v>
      </c>
      <c r="D63" s="117"/>
      <c r="E63" s="117"/>
      <c r="F63" s="31">
        <v>0</v>
      </c>
      <c r="G63" s="2"/>
    </row>
    <row r="64" spans="1:8" ht="17.25" customHeight="1" x14ac:dyDescent="0.25">
      <c r="A64" s="2"/>
      <c r="B64" s="116" t="s">
        <v>42</v>
      </c>
      <c r="C64" s="116"/>
      <c r="D64" s="116"/>
      <c r="E64" s="116"/>
      <c r="F64" s="32">
        <f>SUM(F61:F63)</f>
        <v>14.779600000000016</v>
      </c>
      <c r="G64" s="2"/>
    </row>
    <row r="65" spans="1:7" ht="17.25" customHeight="1" x14ac:dyDescent="0.25">
      <c r="A65" s="2"/>
      <c r="B65" s="20"/>
      <c r="C65" s="20"/>
      <c r="D65" s="20"/>
      <c r="E65" s="20"/>
      <c r="F65" s="20"/>
      <c r="G65" s="2"/>
    </row>
    <row r="66" spans="1:7" ht="17.25" customHeight="1" x14ac:dyDescent="0.25">
      <c r="A66" s="2"/>
      <c r="B66" s="125" t="s">
        <v>74</v>
      </c>
      <c r="C66" s="125"/>
      <c r="D66" s="125"/>
      <c r="E66" s="125"/>
      <c r="F66" s="125"/>
      <c r="G66" s="2"/>
    </row>
    <row r="67" spans="1:7" ht="17.25" customHeight="1" x14ac:dyDescent="0.25">
      <c r="A67" s="2"/>
      <c r="B67" s="20"/>
      <c r="C67" s="20"/>
      <c r="D67" s="20"/>
      <c r="E67" s="20"/>
      <c r="F67" s="20"/>
      <c r="G67" s="2"/>
    </row>
    <row r="68" spans="1:7" ht="17.25" customHeight="1" x14ac:dyDescent="0.25">
      <c r="A68" s="2"/>
      <c r="B68" s="28">
        <v>2</v>
      </c>
      <c r="C68" s="116" t="s">
        <v>75</v>
      </c>
      <c r="D68" s="116"/>
      <c r="E68" s="116"/>
      <c r="F68" s="28" t="s">
        <v>33</v>
      </c>
      <c r="G68" s="2"/>
    </row>
    <row r="69" spans="1:7" ht="17.25" customHeight="1" x14ac:dyDescent="0.25">
      <c r="A69" s="2"/>
      <c r="B69" s="29" t="s">
        <v>45</v>
      </c>
      <c r="C69" s="117" t="s">
        <v>46</v>
      </c>
      <c r="D69" s="117"/>
      <c r="E69" s="117"/>
      <c r="F69" s="48">
        <f>F41</f>
        <v>485.59333333333331</v>
      </c>
      <c r="G69" s="2"/>
    </row>
    <row r="70" spans="1:7" ht="17.25" customHeight="1" x14ac:dyDescent="0.25">
      <c r="A70" s="2"/>
      <c r="B70" s="29" t="s">
        <v>51</v>
      </c>
      <c r="C70" s="117" t="s">
        <v>52</v>
      </c>
      <c r="D70" s="117"/>
      <c r="E70" s="117"/>
      <c r="F70" s="48">
        <f>F56</f>
        <v>1932.6614666666669</v>
      </c>
      <c r="G70" s="2"/>
    </row>
    <row r="71" spans="1:7" ht="17.25" customHeight="1" x14ac:dyDescent="0.25">
      <c r="A71" s="2"/>
      <c r="B71" s="29" t="s">
        <v>65</v>
      </c>
      <c r="C71" s="117" t="s">
        <v>66</v>
      </c>
      <c r="D71" s="117"/>
      <c r="E71" s="117"/>
      <c r="F71" s="48">
        <f>F64</f>
        <v>14.779600000000016</v>
      </c>
      <c r="G71" s="2"/>
    </row>
    <row r="72" spans="1:7" ht="17.25" customHeight="1" x14ac:dyDescent="0.25">
      <c r="A72" s="2"/>
      <c r="B72" s="116" t="s">
        <v>42</v>
      </c>
      <c r="C72" s="116"/>
      <c r="D72" s="116"/>
      <c r="E72" s="116"/>
      <c r="F72" s="32">
        <f>SUM(F69:F71)</f>
        <v>2433.0344</v>
      </c>
      <c r="G72" s="2"/>
    </row>
    <row r="73" spans="1:7" ht="17.25" customHeight="1" x14ac:dyDescent="0.25">
      <c r="A73" s="2"/>
      <c r="B73" s="20"/>
      <c r="C73" s="20"/>
      <c r="D73" s="20"/>
      <c r="E73" s="20"/>
      <c r="F73" s="20"/>
      <c r="G73" s="2"/>
    </row>
    <row r="74" spans="1:7" ht="17.25" customHeight="1" x14ac:dyDescent="0.25">
      <c r="A74" s="2"/>
      <c r="B74" s="20"/>
      <c r="C74" s="20"/>
      <c r="D74" s="20"/>
      <c r="E74" s="20"/>
      <c r="F74" s="20"/>
      <c r="G74" s="2"/>
    </row>
    <row r="75" spans="1:7" ht="17.25" customHeight="1" x14ac:dyDescent="0.25">
      <c r="A75" s="2"/>
      <c r="B75" s="118" t="s">
        <v>76</v>
      </c>
      <c r="C75" s="118"/>
      <c r="D75" s="118"/>
      <c r="E75" s="118"/>
      <c r="F75" s="118"/>
      <c r="G75" s="2"/>
    </row>
    <row r="76" spans="1:7" ht="17.25" customHeight="1" x14ac:dyDescent="0.25">
      <c r="A76" s="2"/>
      <c r="B76" s="20"/>
      <c r="C76" s="20"/>
      <c r="D76" s="20"/>
      <c r="E76" s="20"/>
      <c r="F76" s="20"/>
      <c r="G76" s="2"/>
    </row>
    <row r="77" spans="1:7" ht="17.25" customHeight="1" x14ac:dyDescent="0.25">
      <c r="A77" s="2"/>
      <c r="B77" s="28">
        <v>3</v>
      </c>
      <c r="C77" s="116" t="s">
        <v>77</v>
      </c>
      <c r="D77" s="116"/>
      <c r="E77" s="49" t="s">
        <v>53</v>
      </c>
      <c r="F77" s="28" t="s">
        <v>33</v>
      </c>
      <c r="G77" s="2"/>
    </row>
    <row r="78" spans="1:7" ht="17.25" customHeight="1" x14ac:dyDescent="0.25">
      <c r="A78" s="2"/>
      <c r="B78" s="29" t="s">
        <v>14</v>
      </c>
      <c r="C78" s="117" t="s">
        <v>78</v>
      </c>
      <c r="D78" s="117"/>
      <c r="E78" s="50">
        <f>0.05*(1/12)</f>
        <v>4.1666666666666666E-3</v>
      </c>
      <c r="F78" s="31">
        <f t="shared" ref="F78:F83" si="1">E78*$F$31</f>
        <v>18.20975</v>
      </c>
      <c r="G78" s="2"/>
    </row>
    <row r="79" spans="1:7" ht="17.25" customHeight="1" x14ac:dyDescent="0.25">
      <c r="A79" s="2"/>
      <c r="B79" s="29" t="s">
        <v>16</v>
      </c>
      <c r="C79" s="117" t="s">
        <v>79</v>
      </c>
      <c r="D79" s="117"/>
      <c r="E79" s="50">
        <f>E78*E55</f>
        <v>3.3333333333333332E-4</v>
      </c>
      <c r="F79" s="31">
        <f t="shared" si="1"/>
        <v>1.45678</v>
      </c>
      <c r="G79" s="2"/>
    </row>
    <row r="80" spans="1:7" ht="17.25" customHeight="1" x14ac:dyDescent="0.25">
      <c r="A80" s="2"/>
      <c r="B80" s="29" t="s">
        <v>19</v>
      </c>
      <c r="C80" s="117" t="s">
        <v>175</v>
      </c>
      <c r="D80" s="117"/>
      <c r="E80" s="50">
        <f>0.08*0.4*0.9*(1+2/12+(1/3*1/12))</f>
        <v>3.44E-2</v>
      </c>
      <c r="F80" s="31">
        <f t="shared" si="1"/>
        <v>150.339696</v>
      </c>
      <c r="G80" s="2"/>
    </row>
    <row r="81" spans="1:7" ht="17.25" customHeight="1" x14ac:dyDescent="0.25">
      <c r="A81" s="2"/>
      <c r="B81" s="29" t="s">
        <v>21</v>
      </c>
      <c r="C81" s="117" t="s">
        <v>80</v>
      </c>
      <c r="D81" s="117"/>
      <c r="E81" s="50">
        <f>(7/30)/12</f>
        <v>1.9444444444444445E-2</v>
      </c>
      <c r="F81" s="31">
        <f t="shared" si="1"/>
        <v>84.978833333333341</v>
      </c>
      <c r="G81" s="2"/>
    </row>
    <row r="82" spans="1:7" ht="17.25" customHeight="1" x14ac:dyDescent="0.25">
      <c r="A82" s="2"/>
      <c r="B82" s="29" t="s">
        <v>36</v>
      </c>
      <c r="C82" s="117" t="s">
        <v>81</v>
      </c>
      <c r="D82" s="117"/>
      <c r="E82" s="50">
        <f>E81*E56</f>
        <v>7.7388888888888906E-3</v>
      </c>
      <c r="F82" s="31">
        <f t="shared" si="1"/>
        <v>33.821575666666675</v>
      </c>
      <c r="G82" s="2"/>
    </row>
    <row r="83" spans="1:7" ht="17.25" customHeight="1" x14ac:dyDescent="0.25">
      <c r="A83" s="2"/>
      <c r="B83" s="29" t="s">
        <v>59</v>
      </c>
      <c r="C83" s="117" t="s">
        <v>174</v>
      </c>
      <c r="D83" s="117"/>
      <c r="E83" s="50">
        <f>E81*0.08*0.4</f>
        <v>6.2222222222222236E-4</v>
      </c>
      <c r="F83" s="31">
        <f t="shared" si="1"/>
        <v>2.7193226666666672</v>
      </c>
      <c r="G83" s="2"/>
    </row>
    <row r="84" spans="1:7" ht="17.25" customHeight="1" x14ac:dyDescent="0.25">
      <c r="A84" s="2"/>
      <c r="B84" s="116" t="s">
        <v>42</v>
      </c>
      <c r="C84" s="116"/>
      <c r="D84" s="116"/>
      <c r="E84" s="51"/>
      <c r="F84" s="32">
        <f>SUM(F78:F83)</f>
        <v>291.52595766666667</v>
      </c>
      <c r="G84" s="2"/>
    </row>
    <row r="85" spans="1:7" ht="17.25" customHeight="1" x14ac:dyDescent="0.25">
      <c r="A85" s="2"/>
      <c r="B85" s="20"/>
      <c r="C85" s="20"/>
      <c r="D85" s="20"/>
      <c r="E85" s="20"/>
      <c r="F85" s="20"/>
      <c r="G85" s="2"/>
    </row>
    <row r="86" spans="1:7" ht="17.25" customHeight="1" x14ac:dyDescent="0.25">
      <c r="A86" s="2"/>
      <c r="B86" s="20"/>
      <c r="C86" s="20"/>
      <c r="D86" s="20"/>
      <c r="E86" s="20"/>
      <c r="F86" s="20"/>
      <c r="G86" s="2"/>
    </row>
    <row r="87" spans="1:7" ht="17.25" customHeight="1" x14ac:dyDescent="0.25">
      <c r="A87" s="2"/>
      <c r="B87" s="118" t="s">
        <v>82</v>
      </c>
      <c r="C87" s="118"/>
      <c r="D87" s="118"/>
      <c r="E87" s="118"/>
      <c r="F87" s="118"/>
      <c r="G87" s="2"/>
    </row>
    <row r="88" spans="1:7" ht="17.25" customHeight="1" x14ac:dyDescent="0.25">
      <c r="A88" s="2"/>
      <c r="B88" s="20"/>
      <c r="C88" s="20"/>
      <c r="D88" s="20"/>
      <c r="E88" s="20"/>
      <c r="F88" s="20"/>
      <c r="G88" s="2"/>
    </row>
    <row r="89" spans="1:7" ht="17.25" customHeight="1" x14ac:dyDescent="0.25">
      <c r="A89" s="2"/>
      <c r="B89" s="122" t="s">
        <v>83</v>
      </c>
      <c r="C89" s="122"/>
      <c r="D89" s="122"/>
      <c r="E89" s="122"/>
      <c r="F89" s="122"/>
      <c r="G89" s="2"/>
    </row>
    <row r="90" spans="1:7" ht="17.25" customHeight="1" x14ac:dyDescent="0.25">
      <c r="A90" s="2"/>
      <c r="B90" s="33"/>
      <c r="C90" s="20"/>
      <c r="D90" s="20"/>
      <c r="E90" s="20"/>
      <c r="F90" s="20"/>
      <c r="G90" s="2"/>
    </row>
    <row r="91" spans="1:7" ht="17.25" customHeight="1" x14ac:dyDescent="0.25">
      <c r="A91" s="2"/>
      <c r="B91" s="49" t="s">
        <v>84</v>
      </c>
      <c r="C91" s="126" t="s">
        <v>85</v>
      </c>
      <c r="D91" s="126"/>
      <c r="E91" s="49" t="s">
        <v>53</v>
      </c>
      <c r="F91" s="28" t="s">
        <v>33</v>
      </c>
      <c r="G91" s="2"/>
    </row>
    <row r="92" spans="1:7" ht="17.25" customHeight="1" x14ac:dyDescent="0.25">
      <c r="A92" s="2"/>
      <c r="B92" s="52" t="s">
        <v>14</v>
      </c>
      <c r="C92" s="119" t="s">
        <v>86</v>
      </c>
      <c r="D92" s="119"/>
      <c r="E92" s="50">
        <f>1/12</f>
        <v>8.3333333333333329E-2</v>
      </c>
      <c r="F92" s="53">
        <f t="shared" ref="F92:F99" si="2">E92*$F$31</f>
        <v>364.19499999999999</v>
      </c>
      <c r="G92" s="2"/>
    </row>
    <row r="93" spans="1:7" ht="17.25" customHeight="1" x14ac:dyDescent="0.25">
      <c r="A93" s="2"/>
      <c r="B93" s="52" t="s">
        <v>16</v>
      </c>
      <c r="C93" s="119" t="s">
        <v>87</v>
      </c>
      <c r="D93" s="119"/>
      <c r="E93" s="50">
        <f>1/30/12</f>
        <v>2.7777777777777779E-3</v>
      </c>
      <c r="F93" s="53">
        <f t="shared" si="2"/>
        <v>12.139833333333334</v>
      </c>
      <c r="G93" s="2"/>
    </row>
    <row r="94" spans="1:7" ht="17.25" customHeight="1" x14ac:dyDescent="0.25">
      <c r="A94" s="2"/>
      <c r="B94" s="52" t="s">
        <v>19</v>
      </c>
      <c r="C94" s="119" t="s">
        <v>88</v>
      </c>
      <c r="D94" s="119"/>
      <c r="E94" s="50">
        <f>(5/30/12)*0.015</f>
        <v>2.0833333333333332E-4</v>
      </c>
      <c r="F94" s="53">
        <f t="shared" si="2"/>
        <v>0.91048750000000001</v>
      </c>
      <c r="G94" s="2"/>
    </row>
    <row r="95" spans="1:7" ht="17.25" customHeight="1" x14ac:dyDescent="0.25">
      <c r="A95" s="2"/>
      <c r="B95" s="52" t="s">
        <v>21</v>
      </c>
      <c r="C95" s="119" t="s">
        <v>89</v>
      </c>
      <c r="D95" s="119"/>
      <c r="E95" s="50">
        <f>(1/12)*0.0178</f>
        <v>1.4833333333333332E-3</v>
      </c>
      <c r="F95" s="53">
        <f t="shared" si="2"/>
        <v>6.4826709999999999</v>
      </c>
      <c r="G95" s="2"/>
    </row>
    <row r="96" spans="1:7" ht="17.25" customHeight="1" x14ac:dyDescent="0.25">
      <c r="A96" s="2"/>
      <c r="B96" s="52" t="s">
        <v>36</v>
      </c>
      <c r="C96" s="119" t="s">
        <v>90</v>
      </c>
      <c r="D96" s="119"/>
      <c r="E96" s="50">
        <f>11.11%*5.28%*50%</f>
        <v>2.9330399999999996E-3</v>
      </c>
      <c r="F96" s="53">
        <f t="shared" si="2"/>
        <v>12.818382033599999</v>
      </c>
      <c r="G96" s="2"/>
    </row>
    <row r="97" spans="1:7" ht="17.25" customHeight="1" x14ac:dyDescent="0.25">
      <c r="A97" s="2"/>
      <c r="B97" s="52" t="s">
        <v>59</v>
      </c>
      <c r="C97" s="119" t="s">
        <v>91</v>
      </c>
      <c r="D97" s="119"/>
      <c r="E97" s="50">
        <f>5/30/12</f>
        <v>1.3888888888888888E-2</v>
      </c>
      <c r="F97" s="53">
        <f t="shared" si="2"/>
        <v>60.699166666666663</v>
      </c>
      <c r="G97" s="2"/>
    </row>
    <row r="98" spans="1:7" ht="17.25" customHeight="1" x14ac:dyDescent="0.25">
      <c r="A98" s="2"/>
      <c r="B98" s="120" t="s">
        <v>92</v>
      </c>
      <c r="C98" s="120"/>
      <c r="D98" s="120"/>
      <c r="E98" s="54">
        <f>SUM(E92:E97)</f>
        <v>0.10462470666666668</v>
      </c>
      <c r="F98" s="55">
        <f t="shared" si="2"/>
        <v>457.24554053360009</v>
      </c>
      <c r="G98" s="2"/>
    </row>
    <row r="99" spans="1:7" ht="17.25" customHeight="1" x14ac:dyDescent="0.25">
      <c r="A99" s="2"/>
      <c r="B99" s="56" t="s">
        <v>38</v>
      </c>
      <c r="C99" s="121" t="s">
        <v>93</v>
      </c>
      <c r="D99" s="121"/>
      <c r="E99" s="57">
        <f>E98*E56</f>
        <v>4.1640633253333344E-2</v>
      </c>
      <c r="F99" s="53">
        <f t="shared" si="2"/>
        <v>181.98372513237285</v>
      </c>
      <c r="G99" s="2"/>
    </row>
    <row r="100" spans="1:7" ht="17.25" customHeight="1" x14ac:dyDescent="0.25">
      <c r="A100" s="2"/>
      <c r="B100" s="116" t="s">
        <v>63</v>
      </c>
      <c r="C100" s="116"/>
      <c r="D100" s="116"/>
      <c r="E100" s="54">
        <f>SUM(E98:E99)</f>
        <v>0.14626533992000001</v>
      </c>
      <c r="F100" s="37">
        <f>SUM(F98:F99)</f>
        <v>639.22926566597289</v>
      </c>
      <c r="G100" s="2"/>
    </row>
    <row r="101" spans="1:7" ht="17.25" customHeight="1" x14ac:dyDescent="0.25">
      <c r="A101" s="2"/>
      <c r="B101" s="20"/>
      <c r="C101" s="20"/>
      <c r="D101" s="20"/>
      <c r="E101" s="20"/>
      <c r="F101" s="20"/>
      <c r="G101" s="2"/>
    </row>
    <row r="102" spans="1:7" ht="17.25" customHeight="1" x14ac:dyDescent="0.25">
      <c r="A102" s="2"/>
      <c r="B102" s="122" t="s">
        <v>94</v>
      </c>
      <c r="C102" s="122"/>
      <c r="D102" s="122"/>
      <c r="E102" s="34"/>
      <c r="F102" s="58"/>
      <c r="G102" s="2"/>
    </row>
    <row r="103" spans="1:7" ht="17.25" customHeight="1" x14ac:dyDescent="0.25">
      <c r="A103" s="2"/>
      <c r="B103" s="33"/>
      <c r="C103" s="20"/>
      <c r="D103" s="20"/>
      <c r="E103" s="20"/>
      <c r="F103" s="20"/>
      <c r="G103" s="2"/>
    </row>
    <row r="104" spans="1:7" ht="17.25" customHeight="1" x14ac:dyDescent="0.25">
      <c r="A104" s="2"/>
      <c r="B104" s="28" t="s">
        <v>95</v>
      </c>
      <c r="C104" s="123" t="s">
        <v>96</v>
      </c>
      <c r="D104" s="123"/>
      <c r="E104" s="49" t="s">
        <v>53</v>
      </c>
      <c r="F104" s="28" t="s">
        <v>33</v>
      </c>
      <c r="G104" s="2"/>
    </row>
    <row r="105" spans="1:7" ht="17.25" customHeight="1" x14ac:dyDescent="0.25">
      <c r="A105" s="2"/>
      <c r="B105" s="29" t="s">
        <v>14</v>
      </c>
      <c r="C105" s="124" t="s">
        <v>97</v>
      </c>
      <c r="D105" s="124"/>
      <c r="E105" s="50">
        <v>0</v>
      </c>
      <c r="F105" s="53">
        <f>E105*F31</f>
        <v>0</v>
      </c>
      <c r="G105" s="2"/>
    </row>
    <row r="106" spans="1:7" ht="17.25" customHeight="1" x14ac:dyDescent="0.25">
      <c r="A106" s="2"/>
      <c r="B106" s="123" t="s">
        <v>42</v>
      </c>
      <c r="C106" s="123"/>
      <c r="D106" s="123"/>
      <c r="E106" s="54">
        <f>SUM(E105)</f>
        <v>0</v>
      </c>
      <c r="F106" s="55">
        <f>SUM(F105)</f>
        <v>0</v>
      </c>
      <c r="G106" s="2"/>
    </row>
    <row r="107" spans="1:7" ht="17.25" customHeight="1" x14ac:dyDescent="0.25">
      <c r="A107" s="2"/>
      <c r="B107" s="20"/>
      <c r="C107" s="20"/>
      <c r="D107" s="20"/>
      <c r="E107" s="20"/>
      <c r="F107" s="20"/>
      <c r="G107" s="2"/>
    </row>
    <row r="108" spans="1:7" ht="17.25" customHeight="1" x14ac:dyDescent="0.25">
      <c r="A108" s="2"/>
      <c r="B108" s="125" t="s">
        <v>98</v>
      </c>
      <c r="C108" s="125"/>
      <c r="D108" s="125"/>
      <c r="E108" s="125"/>
      <c r="F108" s="125"/>
      <c r="G108" s="2"/>
    </row>
    <row r="109" spans="1:7" ht="17.25" customHeight="1" x14ac:dyDescent="0.25">
      <c r="A109" s="2"/>
      <c r="B109" s="33"/>
      <c r="C109" s="20"/>
      <c r="D109" s="20"/>
      <c r="E109" s="20"/>
      <c r="F109" s="20"/>
      <c r="G109" s="2"/>
    </row>
    <row r="110" spans="1:7" ht="17.25" customHeight="1" x14ac:dyDescent="0.25">
      <c r="A110" s="2"/>
      <c r="B110" s="28">
        <v>4</v>
      </c>
      <c r="C110" s="116" t="s">
        <v>99</v>
      </c>
      <c r="D110" s="116"/>
      <c r="E110" s="116"/>
      <c r="F110" s="28" t="s">
        <v>33</v>
      </c>
      <c r="G110" s="2"/>
    </row>
    <row r="111" spans="1:7" ht="17.25" customHeight="1" x14ac:dyDescent="0.25">
      <c r="A111" s="2"/>
      <c r="B111" s="29" t="s">
        <v>84</v>
      </c>
      <c r="C111" s="117" t="s">
        <v>100</v>
      </c>
      <c r="D111" s="117"/>
      <c r="E111" s="117"/>
      <c r="F111" s="31">
        <f>F100</f>
        <v>639.22926566597289</v>
      </c>
      <c r="G111" s="2"/>
    </row>
    <row r="112" spans="1:7" ht="17.25" customHeight="1" x14ac:dyDescent="0.25">
      <c r="A112" s="2"/>
      <c r="B112" s="29" t="s">
        <v>95</v>
      </c>
      <c r="C112" s="117" t="s">
        <v>96</v>
      </c>
      <c r="D112" s="117"/>
      <c r="E112" s="117"/>
      <c r="F112" s="31">
        <f>F106</f>
        <v>0</v>
      </c>
      <c r="G112" s="2"/>
    </row>
    <row r="113" spans="1:7" ht="17.25" customHeight="1" x14ac:dyDescent="0.25">
      <c r="A113" s="2"/>
      <c r="B113" s="116" t="s">
        <v>42</v>
      </c>
      <c r="C113" s="116"/>
      <c r="D113" s="116"/>
      <c r="E113" s="116"/>
      <c r="F113" s="32">
        <f>SUM(F111:F112)</f>
        <v>639.22926566597289</v>
      </c>
      <c r="G113" s="2"/>
    </row>
    <row r="114" spans="1:7" ht="17.25" customHeight="1" x14ac:dyDescent="0.25">
      <c r="A114" s="2"/>
      <c r="B114" s="20"/>
      <c r="C114" s="20"/>
      <c r="D114" s="20"/>
      <c r="E114" s="20"/>
      <c r="F114" s="20"/>
      <c r="G114" s="2"/>
    </row>
    <row r="115" spans="1:7" ht="17.25" customHeight="1" x14ac:dyDescent="0.25">
      <c r="A115" s="2"/>
      <c r="B115" s="20"/>
      <c r="C115" s="20"/>
      <c r="D115" s="20"/>
      <c r="E115" s="20"/>
      <c r="F115" s="20"/>
      <c r="G115" s="2"/>
    </row>
    <row r="116" spans="1:7" ht="17.25" customHeight="1" x14ac:dyDescent="0.25">
      <c r="A116" s="2"/>
      <c r="B116" s="118" t="s">
        <v>101</v>
      </c>
      <c r="C116" s="118"/>
      <c r="D116" s="118"/>
      <c r="E116" s="118"/>
      <c r="F116" s="118"/>
      <c r="G116" s="2"/>
    </row>
    <row r="117" spans="1:7" ht="17.25" customHeight="1" x14ac:dyDescent="0.25">
      <c r="A117" s="2"/>
      <c r="B117" s="20"/>
      <c r="C117" s="20"/>
      <c r="D117" s="20"/>
      <c r="E117" s="20"/>
      <c r="F117" s="20"/>
      <c r="G117" s="2"/>
    </row>
    <row r="118" spans="1:7" ht="17.25" customHeight="1" x14ac:dyDescent="0.25">
      <c r="A118" s="2"/>
      <c r="B118" s="28">
        <v>5</v>
      </c>
      <c r="C118" s="116" t="s">
        <v>102</v>
      </c>
      <c r="D118" s="116"/>
      <c r="E118" s="116"/>
      <c r="F118" s="28" t="s">
        <v>33</v>
      </c>
      <c r="G118" s="2"/>
    </row>
    <row r="119" spans="1:7" ht="17.25" customHeight="1" x14ac:dyDescent="0.25">
      <c r="A119" s="2"/>
      <c r="B119" s="29" t="s">
        <v>14</v>
      </c>
      <c r="C119" s="117" t="s">
        <v>104</v>
      </c>
      <c r="D119" s="117"/>
      <c r="E119" s="117"/>
      <c r="F119" s="59">
        <v>15</v>
      </c>
      <c r="G119" s="2"/>
    </row>
    <row r="120" spans="1:7" ht="17.25" customHeight="1" x14ac:dyDescent="0.25">
      <c r="A120" s="2"/>
      <c r="B120" s="29" t="s">
        <v>16</v>
      </c>
      <c r="C120" s="117" t="s">
        <v>41</v>
      </c>
      <c r="D120" s="117"/>
      <c r="E120" s="117"/>
      <c r="F120" s="31">
        <v>0</v>
      </c>
      <c r="G120" s="2"/>
    </row>
    <row r="121" spans="1:7" ht="17.25" customHeight="1" x14ac:dyDescent="0.25">
      <c r="A121" s="2"/>
      <c r="B121" s="116" t="s">
        <v>63</v>
      </c>
      <c r="C121" s="116"/>
      <c r="D121" s="116"/>
      <c r="E121" s="116"/>
      <c r="F121" s="32">
        <f>SUM(F119:F120)</f>
        <v>15</v>
      </c>
      <c r="G121" s="2"/>
    </row>
    <row r="122" spans="1:7" ht="17.25" customHeight="1" x14ac:dyDescent="0.25">
      <c r="A122" s="2"/>
      <c r="B122" s="20"/>
      <c r="C122" s="20"/>
      <c r="D122" s="20"/>
      <c r="E122" s="20"/>
      <c r="F122" s="20"/>
      <c r="G122" s="2"/>
    </row>
    <row r="123" spans="1:7" ht="17.25" customHeight="1" x14ac:dyDescent="0.25">
      <c r="A123" s="2"/>
      <c r="B123" s="20"/>
      <c r="C123" s="20"/>
      <c r="D123" s="20"/>
      <c r="E123" s="20"/>
      <c r="F123" s="20"/>
      <c r="G123" s="2"/>
    </row>
    <row r="124" spans="1:7" ht="17.25" customHeight="1" x14ac:dyDescent="0.25">
      <c r="A124" s="2"/>
      <c r="B124" s="118" t="s">
        <v>105</v>
      </c>
      <c r="C124" s="118"/>
      <c r="D124" s="118"/>
      <c r="E124" s="118"/>
      <c r="F124" s="118"/>
      <c r="G124" s="2"/>
    </row>
    <row r="125" spans="1:7" ht="17.25" customHeight="1" x14ac:dyDescent="0.25">
      <c r="A125" s="2"/>
      <c r="B125" s="20"/>
      <c r="C125" s="20"/>
      <c r="D125" s="20"/>
      <c r="E125" s="20"/>
      <c r="F125" s="20"/>
      <c r="G125" s="2"/>
    </row>
    <row r="126" spans="1:7" ht="17.25" customHeight="1" x14ac:dyDescent="0.25">
      <c r="A126" s="2"/>
      <c r="B126" s="28">
        <v>6</v>
      </c>
      <c r="C126" s="116" t="s">
        <v>106</v>
      </c>
      <c r="D126" s="116"/>
      <c r="E126" s="28" t="s">
        <v>53</v>
      </c>
      <c r="F126" s="28" t="s">
        <v>33</v>
      </c>
      <c r="G126" s="2"/>
    </row>
    <row r="127" spans="1:7" ht="17.25" customHeight="1" x14ac:dyDescent="0.25">
      <c r="A127" s="2"/>
      <c r="B127" s="29" t="s">
        <v>14</v>
      </c>
      <c r="C127" s="117" t="s">
        <v>107</v>
      </c>
      <c r="D127" s="117"/>
      <c r="E127" s="60">
        <v>0.06</v>
      </c>
      <c r="F127" s="61">
        <f>F144*E127</f>
        <v>464.9477773999584</v>
      </c>
      <c r="G127" s="2"/>
    </row>
    <row r="128" spans="1:7" ht="17.25" customHeight="1" x14ac:dyDescent="0.25">
      <c r="A128" s="2"/>
      <c r="B128" s="29" t="s">
        <v>16</v>
      </c>
      <c r="C128" s="117" t="s">
        <v>108</v>
      </c>
      <c r="D128" s="117"/>
      <c r="E128" s="62">
        <v>6.7900000000000002E-2</v>
      </c>
      <c r="F128" s="48">
        <f>E128*(F144+F127)</f>
        <v>557.73585550974337</v>
      </c>
      <c r="G128" s="2"/>
    </row>
    <row r="129" spans="1:7" ht="17.25" customHeight="1" x14ac:dyDescent="0.25">
      <c r="A129" s="2"/>
      <c r="B129" s="29" t="s">
        <v>19</v>
      </c>
      <c r="C129" s="117" t="s">
        <v>109</v>
      </c>
      <c r="D129" s="117"/>
      <c r="E129" s="62">
        <f>SUM(E130:E132)</f>
        <v>8.6499999999999994E-2</v>
      </c>
      <c r="F129" s="48">
        <f>SUM(F130:F132)</f>
        <v>830.60957489322664</v>
      </c>
      <c r="G129" s="2"/>
    </row>
    <row r="130" spans="1:7" ht="17.25" customHeight="1" x14ac:dyDescent="0.25">
      <c r="A130" s="2"/>
      <c r="B130" s="29"/>
      <c r="C130" s="117" t="s">
        <v>110</v>
      </c>
      <c r="D130" s="117"/>
      <c r="E130" s="63">
        <f>3.65%</f>
        <v>3.6499999999999998E-2</v>
      </c>
      <c r="F130" s="48">
        <f>((F144+F127+F128)/(1-E129))*E130</f>
        <v>350.48843333644822</v>
      </c>
      <c r="G130" s="2"/>
    </row>
    <row r="131" spans="1:7" ht="17.25" customHeight="1" x14ac:dyDescent="0.25">
      <c r="A131" s="2"/>
      <c r="B131" s="29"/>
      <c r="C131" s="117" t="s">
        <v>111</v>
      </c>
      <c r="D131" s="117"/>
      <c r="E131" s="62">
        <v>0</v>
      </c>
      <c r="F131" s="48">
        <f>((F144+F127+F128)/(1-E129))*E131</f>
        <v>0</v>
      </c>
      <c r="G131" s="2"/>
    </row>
    <row r="132" spans="1:7" ht="17.25" customHeight="1" x14ac:dyDescent="0.25">
      <c r="A132" s="2"/>
      <c r="B132" s="29"/>
      <c r="C132" s="117" t="s">
        <v>112</v>
      </c>
      <c r="D132" s="117"/>
      <c r="E132" s="62">
        <v>0.05</v>
      </c>
      <c r="F132" s="48">
        <f>((F144+F127+F128)/(1-E129))*E132</f>
        <v>480.12114155677847</v>
      </c>
      <c r="G132" s="2"/>
    </row>
    <row r="133" spans="1:7" ht="17.25" customHeight="1" x14ac:dyDescent="0.25">
      <c r="A133" s="2"/>
      <c r="B133" s="116" t="s">
        <v>63</v>
      </c>
      <c r="C133" s="116"/>
      <c r="D133" s="116"/>
      <c r="E133" s="39">
        <f>SUM(E127:E129)</f>
        <v>0.21440000000000001</v>
      </c>
      <c r="F133" s="32">
        <f>SUM(F127:F129)</f>
        <v>1853.2932078029285</v>
      </c>
      <c r="G133" s="2"/>
    </row>
    <row r="134" spans="1:7" ht="17.25" customHeight="1" x14ac:dyDescent="0.25">
      <c r="A134" s="2"/>
      <c r="B134" s="20"/>
      <c r="C134" s="20"/>
      <c r="D134" s="20"/>
      <c r="E134" s="20"/>
      <c r="F134" s="20"/>
      <c r="G134" s="2"/>
    </row>
    <row r="135" spans="1:7" ht="17.25" customHeight="1" x14ac:dyDescent="0.25">
      <c r="A135" s="2"/>
      <c r="B135" s="20"/>
      <c r="C135" s="20"/>
      <c r="D135" s="20"/>
      <c r="E135" s="20"/>
      <c r="F135" s="20"/>
      <c r="G135" s="2"/>
    </row>
    <row r="136" spans="1:7" ht="17.25" customHeight="1" x14ac:dyDescent="0.25">
      <c r="A136" s="2"/>
      <c r="B136" s="118" t="s">
        <v>113</v>
      </c>
      <c r="C136" s="118"/>
      <c r="D136" s="118"/>
      <c r="E136" s="118"/>
      <c r="F136" s="118"/>
      <c r="G136" s="2"/>
    </row>
    <row r="137" spans="1:7" ht="17.25" customHeight="1" x14ac:dyDescent="0.25">
      <c r="A137" s="2"/>
      <c r="B137" s="20"/>
      <c r="C137" s="20"/>
      <c r="D137" s="20"/>
      <c r="E137" s="20"/>
      <c r="F137" s="20"/>
      <c r="G137" s="2"/>
    </row>
    <row r="138" spans="1:7" ht="17.25" customHeight="1" x14ac:dyDescent="0.25">
      <c r="A138" s="2"/>
      <c r="B138" s="28"/>
      <c r="C138" s="116" t="s">
        <v>114</v>
      </c>
      <c r="D138" s="116"/>
      <c r="E138" s="116"/>
      <c r="F138" s="28" t="s">
        <v>33</v>
      </c>
      <c r="G138" s="2"/>
    </row>
    <row r="139" spans="1:7" ht="17.25" customHeight="1" x14ac:dyDescent="0.25">
      <c r="A139" s="2"/>
      <c r="B139" s="28" t="s">
        <v>14</v>
      </c>
      <c r="C139" s="117" t="s">
        <v>31</v>
      </c>
      <c r="D139" s="117"/>
      <c r="E139" s="117"/>
      <c r="F139" s="31">
        <f>F31</f>
        <v>4370.34</v>
      </c>
      <c r="G139" s="2"/>
    </row>
    <row r="140" spans="1:7" ht="17.25" customHeight="1" x14ac:dyDescent="0.25">
      <c r="A140" s="2"/>
      <c r="B140" s="28" t="s">
        <v>16</v>
      </c>
      <c r="C140" s="117" t="s">
        <v>43</v>
      </c>
      <c r="D140" s="117"/>
      <c r="E140" s="117"/>
      <c r="F140" s="31">
        <f>F72</f>
        <v>2433.0344</v>
      </c>
      <c r="G140" s="2"/>
    </row>
    <row r="141" spans="1:7" ht="17.25" customHeight="1" x14ac:dyDescent="0.25">
      <c r="A141" s="2"/>
      <c r="B141" s="28" t="s">
        <v>19</v>
      </c>
      <c r="C141" s="117" t="s">
        <v>76</v>
      </c>
      <c r="D141" s="117"/>
      <c r="E141" s="117"/>
      <c r="F141" s="31">
        <f>F84</f>
        <v>291.52595766666667</v>
      </c>
      <c r="G141" s="2"/>
    </row>
    <row r="142" spans="1:7" ht="17.25" customHeight="1" x14ac:dyDescent="0.25">
      <c r="A142" s="2"/>
      <c r="B142" s="28" t="s">
        <v>21</v>
      </c>
      <c r="C142" s="117" t="s">
        <v>82</v>
      </c>
      <c r="D142" s="117"/>
      <c r="E142" s="117"/>
      <c r="F142" s="31">
        <f>F113</f>
        <v>639.22926566597289</v>
      </c>
      <c r="G142" s="2"/>
    </row>
    <row r="143" spans="1:7" ht="17.25" customHeight="1" x14ac:dyDescent="0.25">
      <c r="A143" s="2"/>
      <c r="B143" s="28" t="s">
        <v>36</v>
      </c>
      <c r="C143" s="117" t="s">
        <v>101</v>
      </c>
      <c r="D143" s="117"/>
      <c r="E143" s="117"/>
      <c r="F143" s="31">
        <f>F121</f>
        <v>15</v>
      </c>
      <c r="G143" s="2"/>
    </row>
    <row r="144" spans="1:7" ht="17.25" customHeight="1" x14ac:dyDescent="0.25">
      <c r="A144" s="2"/>
      <c r="B144" s="116" t="s">
        <v>115</v>
      </c>
      <c r="C144" s="116"/>
      <c r="D144" s="116"/>
      <c r="E144" s="116"/>
      <c r="F144" s="37">
        <f>SUM(F139:F143)</f>
        <v>7749.1296233326402</v>
      </c>
      <c r="G144" s="2"/>
    </row>
    <row r="145" spans="1:7" ht="17.25" customHeight="1" x14ac:dyDescent="0.25">
      <c r="A145" s="2"/>
      <c r="B145" s="28" t="s">
        <v>59</v>
      </c>
      <c r="C145" s="117" t="s">
        <v>116</v>
      </c>
      <c r="D145" s="117"/>
      <c r="E145" s="117"/>
      <c r="F145" s="31">
        <f>F133</f>
        <v>1853.2932078029285</v>
      </c>
      <c r="G145" s="2"/>
    </row>
    <row r="146" spans="1:7" ht="17.25" customHeight="1" x14ac:dyDescent="0.25">
      <c r="A146" s="2"/>
      <c r="B146" s="116" t="s">
        <v>117</v>
      </c>
      <c r="C146" s="116"/>
      <c r="D146" s="116"/>
      <c r="E146" s="116"/>
      <c r="F146" s="37">
        <f>TRUNC(SUM(F144:F145),2)</f>
        <v>9602.42</v>
      </c>
      <c r="G146" s="2"/>
    </row>
    <row r="147" spans="1:7" ht="17.25" customHeight="1" x14ac:dyDescent="0.25">
      <c r="A147" s="2"/>
      <c r="B147" s="20"/>
      <c r="C147" s="20"/>
      <c r="D147" s="20"/>
      <c r="E147" s="20"/>
      <c r="F147" s="20"/>
      <c r="G147" s="2"/>
    </row>
    <row r="148" spans="1:7" ht="17.25" customHeight="1" x14ac:dyDescent="0.25">
      <c r="A148" s="2"/>
      <c r="B148" s="20"/>
      <c r="C148" s="20"/>
      <c r="D148" s="20"/>
      <c r="E148" s="20"/>
      <c r="F148" s="20"/>
      <c r="G148" s="2"/>
    </row>
  </sheetData>
  <mergeCells count="106">
    <mergeCell ref="B2:F2"/>
    <mergeCell ref="B3:F3"/>
    <mergeCell ref="B4:F4"/>
    <mergeCell ref="B6:F6"/>
    <mergeCell ref="D8:F8"/>
    <mergeCell ref="D9:F9"/>
    <mergeCell ref="D10:F10"/>
    <mergeCell ref="D11:F11"/>
    <mergeCell ref="D13:F13"/>
    <mergeCell ref="D14:F14"/>
    <mergeCell ref="D15:F15"/>
    <mergeCell ref="D16:F16"/>
    <mergeCell ref="D17:F17"/>
    <mergeCell ref="D18:F18"/>
    <mergeCell ref="D19:F19"/>
    <mergeCell ref="B22:F22"/>
    <mergeCell ref="C24:E24"/>
    <mergeCell ref="C25:E25"/>
    <mergeCell ref="C26:D26"/>
    <mergeCell ref="C27:D27"/>
    <mergeCell ref="C28:D28"/>
    <mergeCell ref="C29:D29"/>
    <mergeCell ref="C30:D30"/>
    <mergeCell ref="B31:E31"/>
    <mergeCell ref="B34:F34"/>
    <mergeCell ref="B36:F36"/>
    <mergeCell ref="C38:D38"/>
    <mergeCell ref="B41:E41"/>
    <mergeCell ref="B43:E43"/>
    <mergeCell ref="B45:F45"/>
    <mergeCell ref="C47:D47"/>
    <mergeCell ref="C48:D48"/>
    <mergeCell ref="C49:D49"/>
    <mergeCell ref="C50:D50"/>
    <mergeCell ref="C39:D39"/>
    <mergeCell ref="C40:D40"/>
    <mergeCell ref="C62:E62"/>
    <mergeCell ref="C63:E63"/>
    <mergeCell ref="B64:E64"/>
    <mergeCell ref="B66:F66"/>
    <mergeCell ref="C68:E68"/>
    <mergeCell ref="C69:E69"/>
    <mergeCell ref="C70:E70"/>
    <mergeCell ref="C71:E71"/>
    <mergeCell ref="C51:D51"/>
    <mergeCell ref="C52:D52"/>
    <mergeCell ref="C53:D53"/>
    <mergeCell ref="C54:D54"/>
    <mergeCell ref="C55:D55"/>
    <mergeCell ref="B56:D56"/>
    <mergeCell ref="B58:F58"/>
    <mergeCell ref="B72:E72"/>
    <mergeCell ref="B75:F75"/>
    <mergeCell ref="C77:D77"/>
    <mergeCell ref="C78:D78"/>
    <mergeCell ref="C79:D79"/>
    <mergeCell ref="C80:D80"/>
    <mergeCell ref="C81:D81"/>
    <mergeCell ref="C82:D82"/>
    <mergeCell ref="C83:D83"/>
    <mergeCell ref="B84:D84"/>
    <mergeCell ref="B87:F87"/>
    <mergeCell ref="B89:F89"/>
    <mergeCell ref="C91:D91"/>
    <mergeCell ref="C92:D92"/>
    <mergeCell ref="C93:D93"/>
    <mergeCell ref="C94:D94"/>
    <mergeCell ref="C95:D95"/>
    <mergeCell ref="C96:D96"/>
    <mergeCell ref="C97:D97"/>
    <mergeCell ref="B98:D98"/>
    <mergeCell ref="C99:D99"/>
    <mergeCell ref="B100:D100"/>
    <mergeCell ref="B102:D102"/>
    <mergeCell ref="C104:D104"/>
    <mergeCell ref="C105:D105"/>
    <mergeCell ref="B106:D106"/>
    <mergeCell ref="B108:F108"/>
    <mergeCell ref="C110:E110"/>
    <mergeCell ref="C111:E111"/>
    <mergeCell ref="C112:E112"/>
    <mergeCell ref="B113:E113"/>
    <mergeCell ref="B116:F116"/>
    <mergeCell ref="C118:E118"/>
    <mergeCell ref="C119:E119"/>
    <mergeCell ref="C120:E120"/>
    <mergeCell ref="B121:E121"/>
    <mergeCell ref="B124:F124"/>
    <mergeCell ref="C126:D126"/>
    <mergeCell ref="C127:D127"/>
    <mergeCell ref="C128:D128"/>
    <mergeCell ref="C129:D129"/>
    <mergeCell ref="C130:D130"/>
    <mergeCell ref="C131:D131"/>
    <mergeCell ref="B144:E144"/>
    <mergeCell ref="C145:E145"/>
    <mergeCell ref="B146:E146"/>
    <mergeCell ref="C132:D132"/>
    <mergeCell ref="B133:D133"/>
    <mergeCell ref="B136:F136"/>
    <mergeCell ref="C138:E138"/>
    <mergeCell ref="C139:E139"/>
    <mergeCell ref="C140:E140"/>
    <mergeCell ref="C141:E141"/>
    <mergeCell ref="C142:E142"/>
    <mergeCell ref="C143:E14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fitToHeight="0" orientation="portrait" r:id="rId1"/>
  <headerFooter>
    <oddHeader>&amp;C&amp;A</oddHeader>
    <oddFooter>&amp;C&amp;P</oddFooter>
  </headerFooter>
  <rowBreaks count="2" manualBreakCount="2">
    <brk id="56" min="1" max="5" man="1"/>
    <brk id="106" min="1" max="5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2"/>
  <sheetViews>
    <sheetView topLeftCell="A13" zoomScale="80" zoomScaleNormal="80" workbookViewId="0">
      <selection activeCell="O36" sqref="O36"/>
    </sheetView>
  </sheetViews>
  <sheetFormatPr defaultColWidth="9.140625" defaultRowHeight="15" x14ac:dyDescent="0.25"/>
  <cols>
    <col min="1" max="1" width="3.140625" style="19" customWidth="1"/>
    <col min="2" max="2" width="10" style="19" customWidth="1"/>
    <col min="3" max="3" width="62.140625" style="19" customWidth="1"/>
    <col min="4" max="6" width="15.5703125" style="19" customWidth="1"/>
    <col min="7" max="7" width="3.140625" style="19" customWidth="1"/>
    <col min="8" max="16384" width="9.140625" style="19"/>
  </cols>
  <sheetData>
    <row r="1" spans="1:7" ht="17.25" customHeight="1" x14ac:dyDescent="0.25">
      <c r="A1" s="2"/>
      <c r="B1" s="20"/>
      <c r="C1" s="20"/>
      <c r="D1" s="20"/>
      <c r="E1" s="20"/>
      <c r="F1" s="20"/>
      <c r="G1" s="2"/>
    </row>
    <row r="2" spans="1:7" ht="17.25" customHeight="1" x14ac:dyDescent="0.25">
      <c r="A2" s="2"/>
      <c r="B2" s="137" t="str">
        <f>Resumo!$B$2</f>
        <v>PLANILHA DE CUSTOS E FORMAÇÃO DE PREÇOS</v>
      </c>
      <c r="C2" s="137"/>
      <c r="D2" s="137"/>
      <c r="E2" s="137"/>
      <c r="F2" s="137"/>
      <c r="G2" s="2"/>
    </row>
    <row r="3" spans="1:7" ht="17.25" customHeight="1" x14ac:dyDescent="0.25">
      <c r="A3" s="2"/>
      <c r="B3" s="137" t="str">
        <f>Resumo!$B$3</f>
        <v>MODELO PARA A CONSOLIDAÇÃO E APRESENTAÇÃO DE PROPOSTAS</v>
      </c>
      <c r="C3" s="137"/>
      <c r="D3" s="137"/>
      <c r="E3" s="137"/>
      <c r="F3" s="137"/>
      <c r="G3" s="2"/>
    </row>
    <row r="4" spans="1:7" ht="17.25" customHeight="1" x14ac:dyDescent="0.25">
      <c r="A4" s="2"/>
      <c r="B4" s="138" t="str">
        <f>Resumo!$B$4</f>
        <v>Planilha em conformidade com as INs 05/2017 e 07/2018.</v>
      </c>
      <c r="C4" s="138"/>
      <c r="D4" s="138"/>
      <c r="E4" s="138"/>
      <c r="F4" s="138"/>
      <c r="G4" s="2"/>
    </row>
    <row r="5" spans="1:7" ht="17.25" customHeight="1" x14ac:dyDescent="0.25">
      <c r="A5" s="2"/>
      <c r="B5" s="21"/>
      <c r="C5" s="21"/>
      <c r="D5" s="21"/>
      <c r="E5" s="21"/>
      <c r="F5" s="21"/>
      <c r="G5" s="2"/>
    </row>
    <row r="6" spans="1:7" ht="17.25" customHeight="1" x14ac:dyDescent="0.25">
      <c r="A6" s="2"/>
      <c r="B6" s="110" t="str">
        <f>Resumo!B6</f>
        <v>Serviço de Assessor de imprensa, Analista de mídias sociais e Editor de mídia audiovisual - Pregão Eletrônico nº 90042/2024</v>
      </c>
      <c r="C6" s="110"/>
      <c r="D6" s="110"/>
      <c r="E6" s="110"/>
      <c r="F6" s="110"/>
      <c r="G6" s="2"/>
    </row>
    <row r="7" spans="1:7" ht="17.25" customHeight="1" x14ac:dyDescent="0.25">
      <c r="A7" s="2"/>
      <c r="B7" s="21"/>
      <c r="C7" s="21"/>
      <c r="D7" s="21"/>
      <c r="E7" s="21"/>
      <c r="F7" s="21"/>
      <c r="G7" s="2"/>
    </row>
    <row r="8" spans="1:7" ht="17.25" customHeight="1" x14ac:dyDescent="0.25">
      <c r="A8" s="8"/>
      <c r="B8" s="84" t="s">
        <v>14</v>
      </c>
      <c r="C8" s="23" t="s">
        <v>15</v>
      </c>
      <c r="D8" s="132"/>
      <c r="E8" s="132"/>
      <c r="F8" s="132"/>
      <c r="G8" s="8"/>
    </row>
    <row r="9" spans="1:7" ht="17.25" customHeight="1" x14ac:dyDescent="0.25">
      <c r="A9" s="2"/>
      <c r="B9" s="84" t="s">
        <v>16</v>
      </c>
      <c r="C9" s="23" t="s">
        <v>17</v>
      </c>
      <c r="D9" s="132" t="s">
        <v>18</v>
      </c>
      <c r="E9" s="132"/>
      <c r="F9" s="132"/>
      <c r="G9" s="2"/>
    </row>
    <row r="10" spans="1:7" ht="30" x14ac:dyDescent="0.25">
      <c r="A10" s="14"/>
      <c r="B10" s="84" t="s">
        <v>19</v>
      </c>
      <c r="C10" s="23" t="s">
        <v>20</v>
      </c>
      <c r="D10" s="132">
        <v>2024</v>
      </c>
      <c r="E10" s="132"/>
      <c r="F10" s="132"/>
      <c r="G10" s="14"/>
    </row>
    <row r="11" spans="1:7" ht="17.25" customHeight="1" x14ac:dyDescent="0.25">
      <c r="A11" s="2"/>
      <c r="B11" s="84" t="s">
        <v>21</v>
      </c>
      <c r="C11" s="23" t="s">
        <v>22</v>
      </c>
      <c r="D11" s="132">
        <v>12</v>
      </c>
      <c r="E11" s="132"/>
      <c r="F11" s="132"/>
      <c r="G11" s="2"/>
    </row>
    <row r="12" spans="1:7" ht="17.25" customHeight="1" x14ac:dyDescent="0.25">
      <c r="A12" s="2"/>
      <c r="B12" s="24"/>
      <c r="C12" s="25"/>
      <c r="D12" s="24"/>
      <c r="E12" s="24"/>
      <c r="F12" s="24"/>
      <c r="G12" s="2"/>
    </row>
    <row r="13" spans="1:7" ht="17.25" customHeight="1" x14ac:dyDescent="0.25">
      <c r="A13" s="2"/>
      <c r="B13" s="24"/>
      <c r="C13" s="23" t="s">
        <v>23</v>
      </c>
      <c r="D13" s="132" t="s">
        <v>172</v>
      </c>
      <c r="E13" s="132"/>
      <c r="F13" s="132"/>
      <c r="G13" s="2"/>
    </row>
    <row r="14" spans="1:7" ht="17.25" customHeight="1" x14ac:dyDescent="0.25">
      <c r="A14" s="2"/>
      <c r="B14" s="24"/>
      <c r="C14" s="23" t="s">
        <v>24</v>
      </c>
      <c r="D14" s="132" t="s">
        <v>138</v>
      </c>
      <c r="E14" s="132"/>
      <c r="F14" s="132"/>
      <c r="G14" s="2"/>
    </row>
    <row r="15" spans="1:7" ht="17.25" customHeight="1" x14ac:dyDescent="0.25">
      <c r="A15" s="2"/>
      <c r="B15" s="24"/>
      <c r="C15" s="23" t="s">
        <v>25</v>
      </c>
      <c r="D15" s="133">
        <v>1763</v>
      </c>
      <c r="E15" s="133"/>
      <c r="F15" s="133"/>
      <c r="G15" s="26"/>
    </row>
    <row r="16" spans="1:7" ht="15" customHeight="1" x14ac:dyDescent="0.25">
      <c r="A16" s="2"/>
      <c r="B16" s="24"/>
      <c r="C16" s="23" t="s">
        <v>26</v>
      </c>
      <c r="D16" s="132" t="s">
        <v>132</v>
      </c>
      <c r="E16" s="132"/>
      <c r="F16" s="132"/>
      <c r="G16" s="2"/>
    </row>
    <row r="17" spans="1:7" ht="17.25" customHeight="1" x14ac:dyDescent="0.25">
      <c r="A17" s="2"/>
      <c r="B17" s="24"/>
      <c r="C17" s="23" t="s">
        <v>27</v>
      </c>
      <c r="D17" s="134">
        <v>45352</v>
      </c>
      <c r="E17" s="134"/>
      <c r="F17" s="134"/>
      <c r="G17" s="2"/>
    </row>
    <row r="18" spans="1:7" ht="17.25" customHeight="1" x14ac:dyDescent="0.25">
      <c r="A18" s="2"/>
      <c r="B18" s="24"/>
      <c r="C18" s="23" t="s">
        <v>28</v>
      </c>
      <c r="D18" s="132" t="s">
        <v>29</v>
      </c>
      <c r="E18" s="132"/>
      <c r="F18" s="132"/>
      <c r="G18" s="2"/>
    </row>
    <row r="19" spans="1:7" ht="17.25" customHeight="1" x14ac:dyDescent="0.25">
      <c r="A19" s="2"/>
      <c r="B19" s="24"/>
      <c r="C19" s="23" t="s">
        <v>30</v>
      </c>
      <c r="D19" s="132">
        <v>1</v>
      </c>
      <c r="E19" s="132"/>
      <c r="F19" s="132"/>
      <c r="G19" s="2"/>
    </row>
    <row r="20" spans="1:7" ht="17.25" customHeight="1" x14ac:dyDescent="0.25">
      <c r="A20" s="2"/>
      <c r="B20" s="24"/>
      <c r="C20" s="25"/>
      <c r="D20" s="24"/>
      <c r="E20" s="24"/>
      <c r="F20" s="24"/>
      <c r="G20" s="2"/>
    </row>
    <row r="21" spans="1:7" ht="17.25" customHeight="1" x14ac:dyDescent="0.25">
      <c r="A21" s="2"/>
      <c r="B21" s="20"/>
      <c r="C21" s="20"/>
      <c r="D21" s="20"/>
      <c r="E21" s="20"/>
      <c r="F21" s="20"/>
      <c r="G21" s="2"/>
    </row>
    <row r="22" spans="1:7" ht="17.25" customHeight="1" x14ac:dyDescent="0.25">
      <c r="A22" s="2"/>
      <c r="B22" s="118" t="s">
        <v>31</v>
      </c>
      <c r="C22" s="118"/>
      <c r="D22" s="118"/>
      <c r="E22" s="118"/>
      <c r="F22" s="118"/>
      <c r="G22" s="2"/>
    </row>
    <row r="23" spans="1:7" ht="17.25" customHeight="1" x14ac:dyDescent="0.25">
      <c r="A23" s="2"/>
      <c r="B23" s="20"/>
      <c r="C23" s="20"/>
      <c r="D23" s="20"/>
      <c r="E23" s="20"/>
      <c r="F23" s="20"/>
      <c r="G23" s="2"/>
    </row>
    <row r="24" spans="1:7" ht="17.25" customHeight="1" x14ac:dyDescent="0.25">
      <c r="A24" s="2"/>
      <c r="B24" s="82">
        <v>1</v>
      </c>
      <c r="C24" s="116" t="s">
        <v>32</v>
      </c>
      <c r="D24" s="116"/>
      <c r="E24" s="116"/>
      <c r="F24" s="79" t="s">
        <v>33</v>
      </c>
      <c r="G24" s="2"/>
    </row>
    <row r="25" spans="1:7" ht="17.25" customHeight="1" x14ac:dyDescent="0.25">
      <c r="A25" s="2"/>
      <c r="B25" s="29" t="s">
        <v>14</v>
      </c>
      <c r="C25" s="42" t="s">
        <v>136</v>
      </c>
      <c r="D25" s="86"/>
      <c r="E25" s="87"/>
      <c r="F25" s="31">
        <v>2614.79</v>
      </c>
      <c r="G25" s="2"/>
    </row>
    <row r="26" spans="1:7" ht="17.25" customHeight="1" x14ac:dyDescent="0.25">
      <c r="A26" s="2"/>
      <c r="B26" s="29" t="s">
        <v>19</v>
      </c>
      <c r="C26" s="124" t="s">
        <v>34</v>
      </c>
      <c r="D26" s="124"/>
      <c r="E26" s="85"/>
      <c r="F26" s="31">
        <v>0</v>
      </c>
      <c r="G26" s="2"/>
    </row>
    <row r="27" spans="1:7" ht="17.25" customHeight="1" x14ac:dyDescent="0.25">
      <c r="A27" s="2"/>
      <c r="B27" s="29" t="s">
        <v>21</v>
      </c>
      <c r="C27" s="124" t="s">
        <v>35</v>
      </c>
      <c r="D27" s="124"/>
      <c r="E27" s="85"/>
      <c r="F27" s="31">
        <v>0</v>
      </c>
      <c r="G27" s="2"/>
    </row>
    <row r="28" spans="1:7" ht="17.25" customHeight="1" x14ac:dyDescent="0.25">
      <c r="A28" s="2"/>
      <c r="B28" s="29" t="s">
        <v>36</v>
      </c>
      <c r="C28" s="124" t="s">
        <v>37</v>
      </c>
      <c r="D28" s="124"/>
      <c r="E28" s="85"/>
      <c r="F28" s="31">
        <v>0</v>
      </c>
      <c r="G28" s="2"/>
    </row>
    <row r="29" spans="1:7" ht="17.25" customHeight="1" x14ac:dyDescent="0.25">
      <c r="A29" s="2"/>
      <c r="B29" s="29" t="s">
        <v>38</v>
      </c>
      <c r="C29" s="124" t="s">
        <v>39</v>
      </c>
      <c r="D29" s="124"/>
      <c r="E29" s="85"/>
      <c r="F29" s="31">
        <v>0</v>
      </c>
      <c r="G29" s="2"/>
    </row>
    <row r="30" spans="1:7" ht="17.25" customHeight="1" x14ac:dyDescent="0.25">
      <c r="A30" s="2"/>
      <c r="B30" s="29" t="s">
        <v>40</v>
      </c>
      <c r="C30" s="124" t="s">
        <v>41</v>
      </c>
      <c r="D30" s="124"/>
      <c r="E30" s="85"/>
      <c r="F30" s="31">
        <v>0</v>
      </c>
      <c r="G30" s="2"/>
    </row>
    <row r="31" spans="1:7" ht="17.25" customHeight="1" x14ac:dyDescent="0.25">
      <c r="A31" s="2"/>
      <c r="B31" s="116" t="s">
        <v>42</v>
      </c>
      <c r="C31" s="116"/>
      <c r="D31" s="116"/>
      <c r="E31" s="116"/>
      <c r="F31" s="32">
        <f>SUM(F25:F30)</f>
        <v>2614.79</v>
      </c>
      <c r="G31" s="2"/>
    </row>
    <row r="32" spans="1:7" ht="17.25" customHeight="1" x14ac:dyDescent="0.25">
      <c r="A32" s="2"/>
      <c r="B32" s="20"/>
      <c r="C32" s="20"/>
      <c r="D32" s="20"/>
      <c r="E32" s="20"/>
      <c r="F32" s="20"/>
      <c r="G32" s="2"/>
    </row>
    <row r="33" spans="1:7" ht="17.25" customHeight="1" x14ac:dyDescent="0.25">
      <c r="A33" s="2"/>
      <c r="B33" s="20"/>
      <c r="C33" s="20"/>
      <c r="D33" s="20"/>
      <c r="E33" s="20"/>
      <c r="F33" s="20"/>
      <c r="G33" s="2"/>
    </row>
    <row r="34" spans="1:7" ht="17.25" customHeight="1" x14ac:dyDescent="0.25">
      <c r="A34" s="2"/>
      <c r="B34" s="118" t="s">
        <v>43</v>
      </c>
      <c r="C34" s="118"/>
      <c r="D34" s="118"/>
      <c r="E34" s="118"/>
      <c r="F34" s="118"/>
      <c r="G34" s="2"/>
    </row>
    <row r="35" spans="1:7" ht="17.25" customHeight="1" x14ac:dyDescent="0.25">
      <c r="A35" s="2"/>
      <c r="B35" s="33"/>
      <c r="C35" s="20"/>
      <c r="D35" s="20"/>
      <c r="E35" s="20"/>
      <c r="F35" s="20"/>
      <c r="G35" s="2"/>
    </row>
    <row r="36" spans="1:7" ht="17.25" customHeight="1" x14ac:dyDescent="0.25">
      <c r="A36" s="2"/>
      <c r="B36" s="122" t="s">
        <v>44</v>
      </c>
      <c r="C36" s="122"/>
      <c r="D36" s="122"/>
      <c r="E36" s="122"/>
      <c r="F36" s="122"/>
      <c r="G36" s="2"/>
    </row>
    <row r="37" spans="1:7" ht="17.25" customHeight="1" x14ac:dyDescent="0.25">
      <c r="A37" s="2"/>
      <c r="B37" s="20"/>
      <c r="C37" s="20"/>
      <c r="D37" s="20"/>
      <c r="E37" s="20"/>
      <c r="F37" s="20"/>
      <c r="G37" s="2"/>
    </row>
    <row r="38" spans="1:7" ht="17.25" customHeight="1" x14ac:dyDescent="0.25">
      <c r="A38" s="2"/>
      <c r="B38" s="79" t="s">
        <v>45</v>
      </c>
      <c r="C38" s="123" t="s">
        <v>46</v>
      </c>
      <c r="D38" s="131"/>
      <c r="E38" s="79" t="s">
        <v>53</v>
      </c>
      <c r="F38" s="79" t="s">
        <v>33</v>
      </c>
      <c r="G38" s="2"/>
    </row>
    <row r="39" spans="1:7" ht="17.25" customHeight="1" x14ac:dyDescent="0.25">
      <c r="A39" s="2"/>
      <c r="B39" s="29" t="s">
        <v>14</v>
      </c>
      <c r="C39" s="129" t="s">
        <v>47</v>
      </c>
      <c r="D39" s="130"/>
      <c r="E39" s="77">
        <f>1/12</f>
        <v>8.3333333333333329E-2</v>
      </c>
      <c r="F39" s="31">
        <f>F31*E39</f>
        <v>217.89916666666664</v>
      </c>
      <c r="G39" s="2"/>
    </row>
    <row r="40" spans="1:7" ht="17.25" customHeight="1" x14ac:dyDescent="0.25">
      <c r="A40" s="2"/>
      <c r="B40" s="29" t="s">
        <v>16</v>
      </c>
      <c r="C40" s="129" t="s">
        <v>48</v>
      </c>
      <c r="D40" s="130"/>
      <c r="E40" s="77">
        <f>(1/3)/12</f>
        <v>2.7777777777777776E-2</v>
      </c>
      <c r="F40" s="31">
        <f>F31*E40</f>
        <v>72.633055555555543</v>
      </c>
      <c r="G40" s="2"/>
    </row>
    <row r="41" spans="1:7" ht="17.25" customHeight="1" x14ac:dyDescent="0.25">
      <c r="A41" s="2"/>
      <c r="B41" s="116" t="s">
        <v>42</v>
      </c>
      <c r="C41" s="116"/>
      <c r="D41" s="116"/>
      <c r="E41" s="116"/>
      <c r="F41" s="32">
        <f>SUM(F39:F40)</f>
        <v>290.53222222222217</v>
      </c>
      <c r="G41" s="2"/>
    </row>
    <row r="42" spans="1:7" ht="17.25" customHeight="1" x14ac:dyDescent="0.25">
      <c r="A42" s="2"/>
      <c r="B42" s="35"/>
      <c r="C42" s="35"/>
      <c r="D42" s="35"/>
      <c r="E42" s="35"/>
      <c r="F42" s="36"/>
      <c r="G42" s="2"/>
    </row>
    <row r="43" spans="1:7" ht="17.25" customHeight="1" x14ac:dyDescent="0.25">
      <c r="A43" s="2"/>
      <c r="B43" s="127" t="s">
        <v>49</v>
      </c>
      <c r="C43" s="127"/>
      <c r="D43" s="127"/>
      <c r="E43" s="127"/>
      <c r="F43" s="37">
        <f>F31+F41</f>
        <v>2905.3222222222221</v>
      </c>
      <c r="G43" s="2"/>
    </row>
    <row r="44" spans="1:7" ht="17.25" customHeight="1" x14ac:dyDescent="0.25">
      <c r="A44" s="2"/>
      <c r="B44" s="20"/>
      <c r="C44" s="20"/>
      <c r="D44" s="20"/>
      <c r="E44" s="20"/>
      <c r="F44" s="20"/>
      <c r="G44" s="2"/>
    </row>
    <row r="45" spans="1:7" ht="17.25" customHeight="1" x14ac:dyDescent="0.25">
      <c r="A45" s="2"/>
      <c r="B45" s="128" t="s">
        <v>50</v>
      </c>
      <c r="C45" s="128"/>
      <c r="D45" s="128"/>
      <c r="E45" s="128"/>
      <c r="F45" s="128"/>
      <c r="G45" s="2"/>
    </row>
    <row r="46" spans="1:7" ht="17.25" customHeight="1" x14ac:dyDescent="0.25">
      <c r="A46" s="2"/>
      <c r="B46" s="20"/>
      <c r="C46" s="20"/>
      <c r="D46" s="20"/>
      <c r="E46" s="20"/>
      <c r="F46" s="20"/>
      <c r="G46" s="2"/>
    </row>
    <row r="47" spans="1:7" ht="17.25" customHeight="1" x14ac:dyDescent="0.25">
      <c r="A47" s="2"/>
      <c r="B47" s="79" t="s">
        <v>51</v>
      </c>
      <c r="C47" s="116" t="s">
        <v>52</v>
      </c>
      <c r="D47" s="116"/>
      <c r="E47" s="79" t="s">
        <v>53</v>
      </c>
      <c r="F47" s="79" t="s">
        <v>33</v>
      </c>
      <c r="G47" s="2"/>
    </row>
    <row r="48" spans="1:7" ht="17.25" customHeight="1" x14ac:dyDescent="0.25">
      <c r="A48" s="2"/>
      <c r="B48" s="29" t="s">
        <v>14</v>
      </c>
      <c r="C48" s="117" t="s">
        <v>54</v>
      </c>
      <c r="D48" s="117"/>
      <c r="E48" s="38">
        <v>0.2</v>
      </c>
      <c r="F48" s="31">
        <f t="shared" ref="F48:F55" si="0">$F$43*E48</f>
        <v>581.06444444444446</v>
      </c>
      <c r="G48" s="2"/>
    </row>
    <row r="49" spans="1:8" ht="17.25" customHeight="1" x14ac:dyDescent="0.25">
      <c r="A49" s="2"/>
      <c r="B49" s="29" t="s">
        <v>16</v>
      </c>
      <c r="C49" s="117" t="s">
        <v>55</v>
      </c>
      <c r="D49" s="117"/>
      <c r="E49" s="38">
        <v>2.5000000000000001E-2</v>
      </c>
      <c r="F49" s="31">
        <f t="shared" si="0"/>
        <v>72.633055555555558</v>
      </c>
      <c r="G49" s="2"/>
    </row>
    <row r="50" spans="1:8" ht="17.25" customHeight="1" x14ac:dyDescent="0.25">
      <c r="A50" s="2"/>
      <c r="B50" s="29" t="s">
        <v>19</v>
      </c>
      <c r="C50" s="117" t="s">
        <v>56</v>
      </c>
      <c r="D50" s="117"/>
      <c r="E50" s="38">
        <f>3*2%</f>
        <v>0.06</v>
      </c>
      <c r="F50" s="31">
        <f t="shared" si="0"/>
        <v>174.3193333333333</v>
      </c>
      <c r="G50" s="2"/>
    </row>
    <row r="51" spans="1:8" ht="17.25" customHeight="1" x14ac:dyDescent="0.25">
      <c r="A51" s="2"/>
      <c r="B51" s="29" t="s">
        <v>21</v>
      </c>
      <c r="C51" s="117" t="s">
        <v>57</v>
      </c>
      <c r="D51" s="117"/>
      <c r="E51" s="38">
        <v>1.4999999999999999E-2</v>
      </c>
      <c r="F51" s="31">
        <f t="shared" si="0"/>
        <v>43.579833333333326</v>
      </c>
      <c r="G51" s="2"/>
    </row>
    <row r="52" spans="1:8" ht="17.25" customHeight="1" x14ac:dyDescent="0.25">
      <c r="A52" s="2"/>
      <c r="B52" s="29" t="s">
        <v>36</v>
      </c>
      <c r="C52" s="117" t="s">
        <v>58</v>
      </c>
      <c r="D52" s="117"/>
      <c r="E52" s="38">
        <v>0.01</v>
      </c>
      <c r="F52" s="31">
        <f t="shared" si="0"/>
        <v>29.053222222222221</v>
      </c>
      <c r="G52" s="2"/>
    </row>
    <row r="53" spans="1:8" ht="17.25" customHeight="1" x14ac:dyDescent="0.25">
      <c r="A53" s="2"/>
      <c r="B53" s="29" t="s">
        <v>59</v>
      </c>
      <c r="C53" s="117" t="s">
        <v>60</v>
      </c>
      <c r="D53" s="117"/>
      <c r="E53" s="38">
        <v>6.0000000000000001E-3</v>
      </c>
      <c r="F53" s="31">
        <f t="shared" si="0"/>
        <v>17.431933333333333</v>
      </c>
      <c r="G53" s="2"/>
    </row>
    <row r="54" spans="1:8" ht="17.25" customHeight="1" x14ac:dyDescent="0.25">
      <c r="A54" s="2"/>
      <c r="B54" s="29" t="s">
        <v>38</v>
      </c>
      <c r="C54" s="117" t="s">
        <v>61</v>
      </c>
      <c r="D54" s="117"/>
      <c r="E54" s="38">
        <v>2E-3</v>
      </c>
      <c r="F54" s="31">
        <f t="shared" si="0"/>
        <v>5.8106444444444447</v>
      </c>
      <c r="G54" s="2"/>
    </row>
    <row r="55" spans="1:8" ht="17.25" customHeight="1" x14ac:dyDescent="0.25">
      <c r="A55" s="2"/>
      <c r="B55" s="29" t="s">
        <v>40</v>
      </c>
      <c r="C55" s="117" t="s">
        <v>62</v>
      </c>
      <c r="D55" s="117"/>
      <c r="E55" s="38">
        <v>0.08</v>
      </c>
      <c r="F55" s="31">
        <f t="shared" si="0"/>
        <v>232.42577777777777</v>
      </c>
      <c r="G55" s="2"/>
    </row>
    <row r="56" spans="1:8" ht="17.25" customHeight="1" x14ac:dyDescent="0.25">
      <c r="A56" s="2"/>
      <c r="B56" s="116" t="s">
        <v>63</v>
      </c>
      <c r="C56" s="116"/>
      <c r="D56" s="116"/>
      <c r="E56" s="39">
        <f>SUM(E48:E55)</f>
        <v>0.39800000000000008</v>
      </c>
      <c r="F56" s="32">
        <f>SUM(F48:F55)</f>
        <v>1156.3182444444444</v>
      </c>
      <c r="G56" s="2"/>
      <c r="H56" s="40"/>
    </row>
    <row r="57" spans="1:8" ht="17.25" customHeight="1" x14ac:dyDescent="0.25">
      <c r="A57" s="2"/>
      <c r="B57" s="20"/>
      <c r="C57" s="20"/>
      <c r="D57" s="20"/>
      <c r="E57" s="20"/>
      <c r="F57" s="20"/>
      <c r="G57" s="2"/>
    </row>
    <row r="58" spans="1:8" ht="17.25" customHeight="1" x14ac:dyDescent="0.25">
      <c r="A58" s="2"/>
      <c r="B58" s="122" t="s">
        <v>64</v>
      </c>
      <c r="C58" s="122"/>
      <c r="D58" s="122"/>
      <c r="E58" s="122"/>
      <c r="F58" s="122"/>
      <c r="G58" s="2"/>
    </row>
    <row r="59" spans="1:8" ht="17.25" customHeight="1" x14ac:dyDescent="0.25">
      <c r="A59" s="2"/>
      <c r="B59" s="20"/>
      <c r="C59" s="20"/>
      <c r="D59" s="20"/>
      <c r="E59" s="20"/>
      <c r="F59" s="20"/>
      <c r="G59" s="2"/>
    </row>
    <row r="60" spans="1:8" ht="17.25" customHeight="1" x14ac:dyDescent="0.25">
      <c r="A60" s="2"/>
      <c r="B60" s="79" t="s">
        <v>65</v>
      </c>
      <c r="C60" s="41" t="s">
        <v>66</v>
      </c>
      <c r="D60" s="41" t="s">
        <v>67</v>
      </c>
      <c r="E60" s="41" t="s">
        <v>68</v>
      </c>
      <c r="F60" s="79" t="s">
        <v>33</v>
      </c>
      <c r="G60" s="2"/>
    </row>
    <row r="61" spans="1:8" ht="17.25" customHeight="1" x14ac:dyDescent="0.25">
      <c r="A61" s="2"/>
      <c r="B61" s="29" t="s">
        <v>14</v>
      </c>
      <c r="C61" s="42" t="s">
        <v>69</v>
      </c>
      <c r="D61" s="31">
        <v>6</v>
      </c>
      <c r="E61" s="43">
        <v>44</v>
      </c>
      <c r="F61" s="44">
        <f>IF(((D61*E61)-(F25*6%))&gt;0,((D61*E61)-(F25*6%)),0)</f>
        <v>107.11260000000001</v>
      </c>
      <c r="G61" s="2"/>
    </row>
    <row r="62" spans="1:8" ht="17.25" customHeight="1" x14ac:dyDescent="0.25">
      <c r="A62" s="2"/>
      <c r="B62" s="29" t="s">
        <v>16</v>
      </c>
      <c r="C62" s="45" t="s">
        <v>70</v>
      </c>
      <c r="D62" s="31">
        <v>700</v>
      </c>
      <c r="E62" s="46">
        <v>1</v>
      </c>
      <c r="F62" s="47">
        <f>D62*E62*0.8</f>
        <v>560</v>
      </c>
      <c r="G62" s="2"/>
    </row>
    <row r="63" spans="1:8" ht="17.25" customHeight="1" x14ac:dyDescent="0.25">
      <c r="A63" s="2"/>
      <c r="B63" s="29" t="s">
        <v>19</v>
      </c>
      <c r="C63" s="117" t="s">
        <v>71</v>
      </c>
      <c r="D63" s="117"/>
      <c r="E63" s="117"/>
      <c r="F63" s="31">
        <f>F62/12</f>
        <v>46.666666666666664</v>
      </c>
      <c r="G63" s="2"/>
    </row>
    <row r="64" spans="1:8" ht="17.25" customHeight="1" x14ac:dyDescent="0.25">
      <c r="A64" s="2"/>
      <c r="B64" s="29" t="s">
        <v>21</v>
      </c>
      <c r="C64" s="117" t="s">
        <v>133</v>
      </c>
      <c r="D64" s="117"/>
      <c r="E64" s="117"/>
      <c r="F64" s="31">
        <v>81</v>
      </c>
      <c r="G64" s="2"/>
    </row>
    <row r="65" spans="1:7" ht="17.25" customHeight="1" x14ac:dyDescent="0.25">
      <c r="A65" s="2"/>
      <c r="B65" s="29" t="s">
        <v>36</v>
      </c>
      <c r="C65" s="117" t="s">
        <v>72</v>
      </c>
      <c r="D65" s="117"/>
      <c r="E65" s="117"/>
      <c r="F65" s="31">
        <v>26</v>
      </c>
      <c r="G65" s="2"/>
    </row>
    <row r="66" spans="1:7" ht="17.25" customHeight="1" x14ac:dyDescent="0.25">
      <c r="A66" s="2"/>
      <c r="B66" s="29" t="s">
        <v>59</v>
      </c>
      <c r="C66" s="117" t="s">
        <v>73</v>
      </c>
      <c r="D66" s="117"/>
      <c r="E66" s="117"/>
      <c r="F66" s="31">
        <v>26</v>
      </c>
      <c r="G66" s="2"/>
    </row>
    <row r="67" spans="1:7" ht="17.25" customHeight="1" x14ac:dyDescent="0.25">
      <c r="A67" s="2"/>
      <c r="B67" s="29" t="s">
        <v>38</v>
      </c>
      <c r="C67" s="117" t="s">
        <v>41</v>
      </c>
      <c r="D67" s="117"/>
      <c r="E67" s="117"/>
      <c r="F67" s="31">
        <v>0</v>
      </c>
      <c r="G67" s="2"/>
    </row>
    <row r="68" spans="1:7" ht="17.25" customHeight="1" x14ac:dyDescent="0.25">
      <c r="A68" s="2"/>
      <c r="B68" s="116" t="s">
        <v>42</v>
      </c>
      <c r="C68" s="116"/>
      <c r="D68" s="116"/>
      <c r="E68" s="116"/>
      <c r="F68" s="32">
        <f>SUM(F61:F67)</f>
        <v>846.77926666666667</v>
      </c>
      <c r="G68" s="2"/>
    </row>
    <row r="69" spans="1:7" ht="17.25" customHeight="1" x14ac:dyDescent="0.25">
      <c r="A69" s="2"/>
      <c r="B69" s="20"/>
      <c r="C69" s="20"/>
      <c r="D69" s="20"/>
      <c r="E69" s="20"/>
      <c r="F69" s="20"/>
      <c r="G69" s="2"/>
    </row>
    <row r="70" spans="1:7" ht="17.25" customHeight="1" x14ac:dyDescent="0.25">
      <c r="A70" s="2"/>
      <c r="B70" s="125" t="s">
        <v>74</v>
      </c>
      <c r="C70" s="125"/>
      <c r="D70" s="125"/>
      <c r="E70" s="125"/>
      <c r="F70" s="125"/>
      <c r="G70" s="2"/>
    </row>
    <row r="71" spans="1:7" ht="17.25" customHeight="1" x14ac:dyDescent="0.25">
      <c r="A71" s="2"/>
      <c r="B71" s="20"/>
      <c r="C71" s="20"/>
      <c r="D71" s="20"/>
      <c r="E71" s="20"/>
      <c r="F71" s="20"/>
      <c r="G71" s="2"/>
    </row>
    <row r="72" spans="1:7" ht="17.25" customHeight="1" x14ac:dyDescent="0.25">
      <c r="A72" s="2"/>
      <c r="B72" s="79">
        <v>2</v>
      </c>
      <c r="C72" s="116" t="s">
        <v>75</v>
      </c>
      <c r="D72" s="116"/>
      <c r="E72" s="116"/>
      <c r="F72" s="79" t="s">
        <v>33</v>
      </c>
      <c r="G72" s="2"/>
    </row>
    <row r="73" spans="1:7" ht="17.25" customHeight="1" x14ac:dyDescent="0.25">
      <c r="A73" s="2"/>
      <c r="B73" s="29" t="s">
        <v>45</v>
      </c>
      <c r="C73" s="117" t="s">
        <v>46</v>
      </c>
      <c r="D73" s="117"/>
      <c r="E73" s="117"/>
      <c r="F73" s="48">
        <f>F41</f>
        <v>290.53222222222217</v>
      </c>
      <c r="G73" s="2"/>
    </row>
    <row r="74" spans="1:7" ht="17.25" customHeight="1" x14ac:dyDescent="0.25">
      <c r="A74" s="2"/>
      <c r="B74" s="29" t="s">
        <v>51</v>
      </c>
      <c r="C74" s="117" t="s">
        <v>52</v>
      </c>
      <c r="D74" s="117"/>
      <c r="E74" s="117"/>
      <c r="F74" s="48">
        <f>F56</f>
        <v>1156.3182444444444</v>
      </c>
      <c r="G74" s="2"/>
    </row>
    <row r="75" spans="1:7" ht="17.25" customHeight="1" x14ac:dyDescent="0.25">
      <c r="A75" s="2"/>
      <c r="B75" s="29" t="s">
        <v>65</v>
      </c>
      <c r="C75" s="117" t="s">
        <v>66</v>
      </c>
      <c r="D75" s="117"/>
      <c r="E75" s="117"/>
      <c r="F75" s="48">
        <f>F68</f>
        <v>846.77926666666667</v>
      </c>
      <c r="G75" s="2"/>
    </row>
    <row r="76" spans="1:7" ht="17.25" customHeight="1" x14ac:dyDescent="0.25">
      <c r="A76" s="2"/>
      <c r="B76" s="116" t="s">
        <v>42</v>
      </c>
      <c r="C76" s="116"/>
      <c r="D76" s="116"/>
      <c r="E76" s="116"/>
      <c r="F76" s="32">
        <f>SUM(F73:F75)</f>
        <v>2293.6297333333332</v>
      </c>
      <c r="G76" s="2"/>
    </row>
    <row r="77" spans="1:7" ht="17.25" customHeight="1" x14ac:dyDescent="0.25">
      <c r="A77" s="2"/>
      <c r="B77" s="20"/>
      <c r="C77" s="20"/>
      <c r="D77" s="20"/>
      <c r="E77" s="20"/>
      <c r="F77" s="20"/>
      <c r="G77" s="2"/>
    </row>
    <row r="78" spans="1:7" ht="17.25" customHeight="1" x14ac:dyDescent="0.25">
      <c r="A78" s="2"/>
      <c r="B78" s="20"/>
      <c r="C78" s="20"/>
      <c r="D78" s="20"/>
      <c r="E78" s="20"/>
      <c r="F78" s="20"/>
      <c r="G78" s="2"/>
    </row>
    <row r="79" spans="1:7" ht="17.25" customHeight="1" x14ac:dyDescent="0.25">
      <c r="A79" s="2"/>
      <c r="B79" s="118" t="s">
        <v>76</v>
      </c>
      <c r="C79" s="118"/>
      <c r="D79" s="118"/>
      <c r="E79" s="118"/>
      <c r="F79" s="118"/>
      <c r="G79" s="2"/>
    </row>
    <row r="80" spans="1:7" ht="17.25" customHeight="1" x14ac:dyDescent="0.25">
      <c r="A80" s="2"/>
      <c r="B80" s="20"/>
      <c r="C80" s="20"/>
      <c r="D80" s="20"/>
      <c r="E80" s="20"/>
      <c r="F80" s="20"/>
      <c r="G80" s="2"/>
    </row>
    <row r="81" spans="1:7" ht="17.25" customHeight="1" x14ac:dyDescent="0.25">
      <c r="A81" s="2"/>
      <c r="B81" s="79">
        <v>3</v>
      </c>
      <c r="C81" s="116" t="s">
        <v>77</v>
      </c>
      <c r="D81" s="116"/>
      <c r="E81" s="80" t="s">
        <v>53</v>
      </c>
      <c r="F81" s="79" t="s">
        <v>33</v>
      </c>
      <c r="G81" s="2"/>
    </row>
    <row r="82" spans="1:7" ht="17.25" customHeight="1" x14ac:dyDescent="0.25">
      <c r="A82" s="2"/>
      <c r="B82" s="29" t="s">
        <v>14</v>
      </c>
      <c r="C82" s="117" t="s">
        <v>78</v>
      </c>
      <c r="D82" s="117"/>
      <c r="E82" s="50">
        <f>0.05*(1/12)</f>
        <v>4.1666666666666666E-3</v>
      </c>
      <c r="F82" s="31">
        <f t="shared" ref="F82:F87" si="1">E82*$F$31</f>
        <v>10.894958333333333</v>
      </c>
      <c r="G82" s="2"/>
    </row>
    <row r="83" spans="1:7" ht="17.25" customHeight="1" x14ac:dyDescent="0.25">
      <c r="A83" s="2"/>
      <c r="B83" s="29" t="s">
        <v>16</v>
      </c>
      <c r="C83" s="117" t="s">
        <v>79</v>
      </c>
      <c r="D83" s="117"/>
      <c r="E83" s="50">
        <f>E82*E55</f>
        <v>3.3333333333333332E-4</v>
      </c>
      <c r="F83" s="31">
        <f t="shared" si="1"/>
        <v>0.87159666666666658</v>
      </c>
      <c r="G83" s="2"/>
    </row>
    <row r="84" spans="1:7" ht="17.25" customHeight="1" x14ac:dyDescent="0.25">
      <c r="A84" s="2"/>
      <c r="B84" s="29" t="s">
        <v>19</v>
      </c>
      <c r="C84" s="117" t="s">
        <v>175</v>
      </c>
      <c r="D84" s="117"/>
      <c r="E84" s="50">
        <f>0.08*0.4*0.9*(1+2/12+(1/3*1/12))</f>
        <v>3.44E-2</v>
      </c>
      <c r="F84" s="31">
        <f t="shared" si="1"/>
        <v>89.948775999999995</v>
      </c>
      <c r="G84" s="2"/>
    </row>
    <row r="85" spans="1:7" ht="17.25" customHeight="1" x14ac:dyDescent="0.25">
      <c r="A85" s="2"/>
      <c r="B85" s="29" t="s">
        <v>21</v>
      </c>
      <c r="C85" s="117" t="s">
        <v>80</v>
      </c>
      <c r="D85" s="117"/>
      <c r="E85" s="50">
        <f>(7/30)/12</f>
        <v>1.9444444444444445E-2</v>
      </c>
      <c r="F85" s="31">
        <f t="shared" si="1"/>
        <v>50.843138888888888</v>
      </c>
      <c r="G85" s="2"/>
    </row>
    <row r="86" spans="1:7" ht="17.25" customHeight="1" x14ac:dyDescent="0.25">
      <c r="A86" s="2"/>
      <c r="B86" s="29" t="s">
        <v>36</v>
      </c>
      <c r="C86" s="117" t="s">
        <v>81</v>
      </c>
      <c r="D86" s="117"/>
      <c r="E86" s="50">
        <f>E85*E56</f>
        <v>7.7388888888888906E-3</v>
      </c>
      <c r="F86" s="31">
        <f t="shared" si="1"/>
        <v>20.235569277777781</v>
      </c>
      <c r="G86" s="2"/>
    </row>
    <row r="87" spans="1:7" ht="17.25" customHeight="1" x14ac:dyDescent="0.25">
      <c r="A87" s="2"/>
      <c r="B87" s="29" t="s">
        <v>59</v>
      </c>
      <c r="C87" s="117" t="s">
        <v>174</v>
      </c>
      <c r="D87" s="117"/>
      <c r="E87" s="50">
        <f>E85*0.08*0.4</f>
        <v>6.2222222222222236E-4</v>
      </c>
      <c r="F87" s="31">
        <f t="shared" si="1"/>
        <v>1.6269804444444447</v>
      </c>
      <c r="G87" s="2"/>
    </row>
    <row r="88" spans="1:7" ht="17.25" customHeight="1" x14ac:dyDescent="0.25">
      <c r="A88" s="2"/>
      <c r="B88" s="116" t="s">
        <v>42</v>
      </c>
      <c r="C88" s="116"/>
      <c r="D88" s="116"/>
      <c r="E88" s="83"/>
      <c r="F88" s="32">
        <f>SUM(F82:F87)</f>
        <v>174.42101961111112</v>
      </c>
      <c r="G88" s="2"/>
    </row>
    <row r="89" spans="1:7" ht="17.25" customHeight="1" x14ac:dyDescent="0.25">
      <c r="A89" s="2"/>
      <c r="B89" s="20"/>
      <c r="C89" s="20"/>
      <c r="D89" s="20"/>
      <c r="E89" s="20"/>
      <c r="F89" s="20"/>
      <c r="G89" s="2"/>
    </row>
    <row r="90" spans="1:7" ht="17.25" customHeight="1" x14ac:dyDescent="0.25">
      <c r="A90" s="2"/>
      <c r="B90" s="20"/>
      <c r="C90" s="20"/>
      <c r="D90" s="20"/>
      <c r="E90" s="20"/>
      <c r="F90" s="20"/>
      <c r="G90" s="2"/>
    </row>
    <row r="91" spans="1:7" ht="17.25" customHeight="1" x14ac:dyDescent="0.25">
      <c r="A91" s="2"/>
      <c r="B91" s="118" t="s">
        <v>82</v>
      </c>
      <c r="C91" s="118"/>
      <c r="D91" s="118"/>
      <c r="E91" s="118"/>
      <c r="F91" s="118"/>
      <c r="G91" s="2"/>
    </row>
    <row r="92" spans="1:7" ht="17.25" customHeight="1" x14ac:dyDescent="0.25">
      <c r="A92" s="2"/>
      <c r="B92" s="20"/>
      <c r="C92" s="20"/>
      <c r="D92" s="20"/>
      <c r="E92" s="20"/>
      <c r="F92" s="20"/>
      <c r="G92" s="2"/>
    </row>
    <row r="93" spans="1:7" ht="17.25" customHeight="1" x14ac:dyDescent="0.25">
      <c r="A93" s="2"/>
      <c r="B93" s="122" t="s">
        <v>83</v>
      </c>
      <c r="C93" s="122"/>
      <c r="D93" s="122"/>
      <c r="E93" s="122"/>
      <c r="F93" s="122"/>
      <c r="G93" s="2"/>
    </row>
    <row r="94" spans="1:7" ht="17.25" customHeight="1" x14ac:dyDescent="0.25">
      <c r="A94" s="2"/>
      <c r="B94" s="33"/>
      <c r="C94" s="20"/>
      <c r="D94" s="20"/>
      <c r="E94" s="20"/>
      <c r="F94" s="20"/>
      <c r="G94" s="2"/>
    </row>
    <row r="95" spans="1:7" ht="17.25" customHeight="1" x14ac:dyDescent="0.25">
      <c r="A95" s="2"/>
      <c r="B95" s="80" t="s">
        <v>84</v>
      </c>
      <c r="C95" s="126" t="s">
        <v>85</v>
      </c>
      <c r="D95" s="126"/>
      <c r="E95" s="80" t="s">
        <v>53</v>
      </c>
      <c r="F95" s="79" t="s">
        <v>33</v>
      </c>
      <c r="G95" s="2"/>
    </row>
    <row r="96" spans="1:7" ht="17.25" customHeight="1" x14ac:dyDescent="0.25">
      <c r="A96" s="2"/>
      <c r="B96" s="52" t="s">
        <v>14</v>
      </c>
      <c r="C96" s="119" t="s">
        <v>86</v>
      </c>
      <c r="D96" s="119"/>
      <c r="E96" s="50">
        <f>1/12</f>
        <v>8.3333333333333329E-2</v>
      </c>
      <c r="F96" s="53">
        <f t="shared" ref="F96:F103" si="2">E96*$F$31</f>
        <v>217.89916666666664</v>
      </c>
      <c r="G96" s="2"/>
    </row>
    <row r="97" spans="1:7" ht="17.25" customHeight="1" x14ac:dyDescent="0.25">
      <c r="A97" s="2"/>
      <c r="B97" s="52" t="s">
        <v>16</v>
      </c>
      <c r="C97" s="119" t="s">
        <v>87</v>
      </c>
      <c r="D97" s="119"/>
      <c r="E97" s="50">
        <f>1/30/12</f>
        <v>2.7777777777777779E-3</v>
      </c>
      <c r="F97" s="53">
        <f t="shared" si="2"/>
        <v>7.2633055555555561</v>
      </c>
      <c r="G97" s="2"/>
    </row>
    <row r="98" spans="1:7" ht="17.25" customHeight="1" x14ac:dyDescent="0.25">
      <c r="A98" s="2"/>
      <c r="B98" s="52" t="s">
        <v>19</v>
      </c>
      <c r="C98" s="119" t="s">
        <v>88</v>
      </c>
      <c r="D98" s="119"/>
      <c r="E98" s="50">
        <f>(5/30/12)*0.015</f>
        <v>2.0833333333333332E-4</v>
      </c>
      <c r="F98" s="53">
        <f t="shared" si="2"/>
        <v>0.54474791666666667</v>
      </c>
      <c r="G98" s="2"/>
    </row>
    <row r="99" spans="1:7" ht="17.25" customHeight="1" x14ac:dyDescent="0.25">
      <c r="A99" s="2"/>
      <c r="B99" s="52" t="s">
        <v>21</v>
      </c>
      <c r="C99" s="119" t="s">
        <v>89</v>
      </c>
      <c r="D99" s="119"/>
      <c r="E99" s="50">
        <f>(1/12)*0.0178</f>
        <v>1.4833333333333332E-3</v>
      </c>
      <c r="F99" s="53">
        <f t="shared" si="2"/>
        <v>3.8786051666666665</v>
      </c>
      <c r="G99" s="2"/>
    </row>
    <row r="100" spans="1:7" ht="17.25" customHeight="1" x14ac:dyDescent="0.25">
      <c r="A100" s="2"/>
      <c r="B100" s="52" t="s">
        <v>36</v>
      </c>
      <c r="C100" s="119" t="s">
        <v>90</v>
      </c>
      <c r="D100" s="119"/>
      <c r="E100" s="50">
        <f>11.11%*5.28%*50%</f>
        <v>2.9330399999999996E-3</v>
      </c>
      <c r="F100" s="53">
        <f t="shared" si="2"/>
        <v>7.6692836615999989</v>
      </c>
      <c r="G100" s="2"/>
    </row>
    <row r="101" spans="1:7" ht="17.25" customHeight="1" x14ac:dyDescent="0.25">
      <c r="A101" s="2"/>
      <c r="B101" s="52" t="s">
        <v>59</v>
      </c>
      <c r="C101" s="119" t="s">
        <v>91</v>
      </c>
      <c r="D101" s="119"/>
      <c r="E101" s="50">
        <f>5/30/12</f>
        <v>1.3888888888888888E-2</v>
      </c>
      <c r="F101" s="53">
        <f t="shared" si="2"/>
        <v>36.316527777777772</v>
      </c>
      <c r="G101" s="2"/>
    </row>
    <row r="102" spans="1:7" ht="17.25" customHeight="1" x14ac:dyDescent="0.25">
      <c r="A102" s="2"/>
      <c r="B102" s="120" t="s">
        <v>92</v>
      </c>
      <c r="C102" s="120"/>
      <c r="D102" s="120"/>
      <c r="E102" s="54">
        <f>SUM(E96:E101)</f>
        <v>0.10462470666666668</v>
      </c>
      <c r="F102" s="55">
        <f t="shared" si="2"/>
        <v>273.57163674493336</v>
      </c>
      <c r="G102" s="2"/>
    </row>
    <row r="103" spans="1:7" ht="17.25" customHeight="1" x14ac:dyDescent="0.25">
      <c r="A103" s="2"/>
      <c r="B103" s="56" t="s">
        <v>38</v>
      </c>
      <c r="C103" s="121" t="s">
        <v>93</v>
      </c>
      <c r="D103" s="121"/>
      <c r="E103" s="57">
        <f>E102*E56</f>
        <v>4.1640633253333344E-2</v>
      </c>
      <c r="F103" s="53">
        <f t="shared" si="2"/>
        <v>108.88151142448349</v>
      </c>
      <c r="G103" s="2"/>
    </row>
    <row r="104" spans="1:7" ht="17.25" customHeight="1" x14ac:dyDescent="0.25">
      <c r="A104" s="2"/>
      <c r="B104" s="116" t="s">
        <v>63</v>
      </c>
      <c r="C104" s="116"/>
      <c r="D104" s="116"/>
      <c r="E104" s="54">
        <f>SUM(E102:E103)</f>
        <v>0.14626533992000001</v>
      </c>
      <c r="F104" s="37">
        <f>SUM(F102:F103)</f>
        <v>382.45314816941686</v>
      </c>
      <c r="G104" s="2"/>
    </row>
    <row r="105" spans="1:7" ht="17.25" customHeight="1" x14ac:dyDescent="0.25">
      <c r="A105" s="2"/>
      <c r="B105" s="20"/>
      <c r="C105" s="20"/>
      <c r="D105" s="20"/>
      <c r="E105" s="20"/>
      <c r="F105" s="20"/>
      <c r="G105" s="2"/>
    </row>
    <row r="106" spans="1:7" ht="17.25" customHeight="1" x14ac:dyDescent="0.25">
      <c r="A106" s="2"/>
      <c r="B106" s="122" t="s">
        <v>94</v>
      </c>
      <c r="C106" s="122"/>
      <c r="D106" s="122"/>
      <c r="E106" s="81"/>
      <c r="F106" s="58"/>
      <c r="G106" s="2"/>
    </row>
    <row r="107" spans="1:7" ht="17.25" customHeight="1" x14ac:dyDescent="0.25">
      <c r="A107" s="2"/>
      <c r="B107" s="33"/>
      <c r="C107" s="20"/>
      <c r="D107" s="20"/>
      <c r="E107" s="20"/>
      <c r="F107" s="20"/>
      <c r="G107" s="2"/>
    </row>
    <row r="108" spans="1:7" ht="17.25" customHeight="1" x14ac:dyDescent="0.25">
      <c r="A108" s="2"/>
      <c r="B108" s="79" t="s">
        <v>95</v>
      </c>
      <c r="C108" s="123" t="s">
        <v>96</v>
      </c>
      <c r="D108" s="123"/>
      <c r="E108" s="80" t="s">
        <v>53</v>
      </c>
      <c r="F108" s="79" t="s">
        <v>33</v>
      </c>
      <c r="G108" s="2"/>
    </row>
    <row r="109" spans="1:7" ht="17.25" customHeight="1" x14ac:dyDescent="0.25">
      <c r="A109" s="2"/>
      <c r="B109" s="29" t="s">
        <v>14</v>
      </c>
      <c r="C109" s="124" t="s">
        <v>97</v>
      </c>
      <c r="D109" s="124"/>
      <c r="E109" s="50">
        <v>0</v>
      </c>
      <c r="F109" s="53">
        <f>E109*F31</f>
        <v>0</v>
      </c>
      <c r="G109" s="2"/>
    </row>
    <row r="110" spans="1:7" ht="17.25" customHeight="1" x14ac:dyDescent="0.25">
      <c r="A110" s="2"/>
      <c r="B110" s="123" t="s">
        <v>42</v>
      </c>
      <c r="C110" s="123"/>
      <c r="D110" s="123"/>
      <c r="E110" s="54">
        <f>SUM(E109)</f>
        <v>0</v>
      </c>
      <c r="F110" s="55">
        <f>SUM(F109)</f>
        <v>0</v>
      </c>
      <c r="G110" s="2"/>
    </row>
    <row r="111" spans="1:7" ht="17.25" customHeight="1" x14ac:dyDescent="0.25">
      <c r="A111" s="2"/>
      <c r="B111" s="20"/>
      <c r="C111" s="20"/>
      <c r="D111" s="20"/>
      <c r="E111" s="20"/>
      <c r="F111" s="20"/>
      <c r="G111" s="2"/>
    </row>
    <row r="112" spans="1:7" ht="17.25" customHeight="1" x14ac:dyDescent="0.25">
      <c r="A112" s="2"/>
      <c r="B112" s="125" t="s">
        <v>98</v>
      </c>
      <c r="C112" s="125"/>
      <c r="D112" s="125"/>
      <c r="E112" s="125"/>
      <c r="F112" s="125"/>
      <c r="G112" s="2"/>
    </row>
    <row r="113" spans="1:7" ht="17.25" customHeight="1" x14ac:dyDescent="0.25">
      <c r="A113" s="2"/>
      <c r="B113" s="33"/>
      <c r="C113" s="20"/>
      <c r="D113" s="20"/>
      <c r="E113" s="20"/>
      <c r="F113" s="20"/>
      <c r="G113" s="2"/>
    </row>
    <row r="114" spans="1:7" ht="17.25" customHeight="1" x14ac:dyDescent="0.25">
      <c r="A114" s="2"/>
      <c r="B114" s="79">
        <v>4</v>
      </c>
      <c r="C114" s="116" t="s">
        <v>99</v>
      </c>
      <c r="D114" s="116"/>
      <c r="E114" s="116"/>
      <c r="F114" s="79" t="s">
        <v>33</v>
      </c>
      <c r="G114" s="2"/>
    </row>
    <row r="115" spans="1:7" ht="17.25" customHeight="1" x14ac:dyDescent="0.25">
      <c r="A115" s="2"/>
      <c r="B115" s="29" t="s">
        <v>84</v>
      </c>
      <c r="C115" s="117" t="s">
        <v>100</v>
      </c>
      <c r="D115" s="117"/>
      <c r="E115" s="117"/>
      <c r="F115" s="31">
        <f>F104</f>
        <v>382.45314816941686</v>
      </c>
      <c r="G115" s="2"/>
    </row>
    <row r="116" spans="1:7" ht="17.25" customHeight="1" x14ac:dyDescent="0.25">
      <c r="A116" s="2"/>
      <c r="B116" s="29" t="s">
        <v>95</v>
      </c>
      <c r="C116" s="117" t="s">
        <v>96</v>
      </c>
      <c r="D116" s="117"/>
      <c r="E116" s="117"/>
      <c r="F116" s="31">
        <f>F110</f>
        <v>0</v>
      </c>
      <c r="G116" s="2"/>
    </row>
    <row r="117" spans="1:7" ht="17.25" customHeight="1" x14ac:dyDescent="0.25">
      <c r="A117" s="2"/>
      <c r="B117" s="116" t="s">
        <v>42</v>
      </c>
      <c r="C117" s="116"/>
      <c r="D117" s="116"/>
      <c r="E117" s="116"/>
      <c r="F117" s="32">
        <f>SUM(F115:F116)</f>
        <v>382.45314816941686</v>
      </c>
      <c r="G117" s="2"/>
    </row>
    <row r="118" spans="1:7" ht="17.25" customHeight="1" x14ac:dyDescent="0.25">
      <c r="A118" s="2"/>
      <c r="B118" s="20"/>
      <c r="C118" s="20"/>
      <c r="D118" s="20"/>
      <c r="E118" s="20"/>
      <c r="F118" s="20"/>
      <c r="G118" s="2"/>
    </row>
    <row r="119" spans="1:7" ht="17.25" customHeight="1" x14ac:dyDescent="0.25">
      <c r="A119" s="2"/>
      <c r="B119" s="20"/>
      <c r="C119" s="20"/>
      <c r="D119" s="20"/>
      <c r="E119" s="20"/>
      <c r="F119" s="20"/>
      <c r="G119" s="2"/>
    </row>
    <row r="120" spans="1:7" ht="17.25" customHeight="1" x14ac:dyDescent="0.25">
      <c r="A120" s="2"/>
      <c r="B120" s="118" t="s">
        <v>101</v>
      </c>
      <c r="C120" s="118"/>
      <c r="D120" s="118"/>
      <c r="E120" s="118"/>
      <c r="F120" s="118"/>
      <c r="G120" s="2"/>
    </row>
    <row r="121" spans="1:7" ht="17.25" customHeight="1" x14ac:dyDescent="0.25">
      <c r="A121" s="2"/>
      <c r="B121" s="20"/>
      <c r="C121" s="20"/>
      <c r="D121" s="20"/>
      <c r="E121" s="20"/>
      <c r="F121" s="20"/>
      <c r="G121" s="2"/>
    </row>
    <row r="122" spans="1:7" ht="17.25" customHeight="1" x14ac:dyDescent="0.25">
      <c r="A122" s="2"/>
      <c r="B122" s="79">
        <v>5</v>
      </c>
      <c r="C122" s="116" t="s">
        <v>102</v>
      </c>
      <c r="D122" s="116"/>
      <c r="E122" s="116"/>
      <c r="F122" s="79" t="s">
        <v>33</v>
      </c>
      <c r="G122" s="2"/>
    </row>
    <row r="123" spans="1:7" ht="17.25" customHeight="1" x14ac:dyDescent="0.25">
      <c r="A123" s="2"/>
      <c r="B123" s="29" t="s">
        <v>14</v>
      </c>
      <c r="C123" s="117" t="s">
        <v>104</v>
      </c>
      <c r="D123" s="117"/>
      <c r="E123" s="117"/>
      <c r="F123" s="59">
        <v>15</v>
      </c>
      <c r="G123" s="2"/>
    </row>
    <row r="124" spans="1:7" ht="17.25" customHeight="1" x14ac:dyDescent="0.25">
      <c r="A124" s="2"/>
      <c r="B124" s="29" t="s">
        <v>16</v>
      </c>
      <c r="C124" s="117" t="s">
        <v>41</v>
      </c>
      <c r="D124" s="117"/>
      <c r="E124" s="117"/>
      <c r="F124" s="31">
        <v>0</v>
      </c>
      <c r="G124" s="2"/>
    </row>
    <row r="125" spans="1:7" ht="17.25" customHeight="1" x14ac:dyDescent="0.25">
      <c r="A125" s="2"/>
      <c r="B125" s="116" t="s">
        <v>63</v>
      </c>
      <c r="C125" s="116"/>
      <c r="D125" s="116"/>
      <c r="E125" s="116"/>
      <c r="F125" s="32">
        <f>SUM(F123:F124)</f>
        <v>15</v>
      </c>
      <c r="G125" s="2"/>
    </row>
    <row r="126" spans="1:7" ht="17.25" customHeight="1" x14ac:dyDescent="0.25">
      <c r="A126" s="2"/>
      <c r="B126" s="20"/>
      <c r="C126" s="20"/>
      <c r="D126" s="20"/>
      <c r="E126" s="20"/>
      <c r="F126" s="20"/>
      <c r="G126" s="2"/>
    </row>
    <row r="127" spans="1:7" ht="17.25" customHeight="1" x14ac:dyDescent="0.25">
      <c r="A127" s="2"/>
      <c r="B127" s="20"/>
      <c r="C127" s="20"/>
      <c r="D127" s="20"/>
      <c r="E127" s="20"/>
      <c r="F127" s="20"/>
      <c r="G127" s="2"/>
    </row>
    <row r="128" spans="1:7" ht="17.25" customHeight="1" x14ac:dyDescent="0.25">
      <c r="A128" s="2"/>
      <c r="B128" s="118" t="s">
        <v>105</v>
      </c>
      <c r="C128" s="118"/>
      <c r="D128" s="118"/>
      <c r="E128" s="118"/>
      <c r="F128" s="118"/>
      <c r="G128" s="2"/>
    </row>
    <row r="129" spans="1:7" ht="17.25" customHeight="1" x14ac:dyDescent="0.25">
      <c r="A129" s="2"/>
      <c r="B129" s="20"/>
      <c r="C129" s="20"/>
      <c r="D129" s="20"/>
      <c r="E129" s="20"/>
      <c r="F129" s="20"/>
      <c r="G129" s="2"/>
    </row>
    <row r="130" spans="1:7" ht="17.25" customHeight="1" x14ac:dyDescent="0.25">
      <c r="A130" s="2"/>
      <c r="B130" s="79">
        <v>6</v>
      </c>
      <c r="C130" s="116" t="s">
        <v>106</v>
      </c>
      <c r="D130" s="116"/>
      <c r="E130" s="79" t="s">
        <v>53</v>
      </c>
      <c r="F130" s="79" t="s">
        <v>33</v>
      </c>
      <c r="G130" s="2"/>
    </row>
    <row r="131" spans="1:7" ht="17.25" customHeight="1" x14ac:dyDescent="0.25">
      <c r="A131" s="2"/>
      <c r="B131" s="29" t="s">
        <v>14</v>
      </c>
      <c r="C131" s="117" t="s">
        <v>107</v>
      </c>
      <c r="D131" s="117"/>
      <c r="E131" s="60">
        <v>0.06</v>
      </c>
      <c r="F131" s="61">
        <f>F148*E131</f>
        <v>328.8176340668316</v>
      </c>
      <c r="G131" s="2"/>
    </row>
    <row r="132" spans="1:7" ht="17.25" customHeight="1" x14ac:dyDescent="0.25">
      <c r="A132" s="2"/>
      <c r="B132" s="29" t="s">
        <v>16</v>
      </c>
      <c r="C132" s="117" t="s">
        <v>108</v>
      </c>
      <c r="D132" s="117"/>
      <c r="E132" s="62">
        <v>6.7900000000000002E-2</v>
      </c>
      <c r="F132" s="48">
        <f>E132*(F148+F131)</f>
        <v>394.43867323876901</v>
      </c>
      <c r="G132" s="2"/>
    </row>
    <row r="133" spans="1:7" ht="17.25" customHeight="1" x14ac:dyDescent="0.25">
      <c r="A133" s="2"/>
      <c r="B133" s="29" t="s">
        <v>19</v>
      </c>
      <c r="C133" s="117" t="s">
        <v>109</v>
      </c>
      <c r="D133" s="117"/>
      <c r="E133" s="62">
        <f>SUM(E134:E136)</f>
        <v>8.6499999999999994E-2</v>
      </c>
      <c r="F133" s="48">
        <f>SUM(F134:F136)</f>
        <v>587.41882104902402</v>
      </c>
      <c r="G133" s="2"/>
    </row>
    <row r="134" spans="1:7" ht="17.25" customHeight="1" x14ac:dyDescent="0.25">
      <c r="A134" s="2"/>
      <c r="B134" s="29"/>
      <c r="C134" s="117" t="s">
        <v>110</v>
      </c>
      <c r="D134" s="117"/>
      <c r="E134" s="63">
        <f>3.65%</f>
        <v>3.6499999999999998E-2</v>
      </c>
      <c r="F134" s="48">
        <f>((F148+F131+F132)/(1-E133))*E134</f>
        <v>247.87036957559968</v>
      </c>
      <c r="G134" s="2"/>
    </row>
    <row r="135" spans="1:7" ht="17.25" customHeight="1" x14ac:dyDescent="0.25">
      <c r="A135" s="2"/>
      <c r="B135" s="29"/>
      <c r="C135" s="117" t="s">
        <v>111</v>
      </c>
      <c r="D135" s="117"/>
      <c r="E135" s="62">
        <v>0</v>
      </c>
      <c r="F135" s="48">
        <f>((F148+F131+F132)/(1-E133))*E135</f>
        <v>0</v>
      </c>
      <c r="G135" s="2"/>
    </row>
    <row r="136" spans="1:7" ht="17.25" customHeight="1" x14ac:dyDescent="0.25">
      <c r="A136" s="2"/>
      <c r="B136" s="29"/>
      <c r="C136" s="117" t="s">
        <v>112</v>
      </c>
      <c r="D136" s="117"/>
      <c r="E136" s="62">
        <v>0.05</v>
      </c>
      <c r="F136" s="48">
        <f>((F148+F131+F132)/(1-E133))*E136</f>
        <v>339.54845147342428</v>
      </c>
      <c r="G136" s="2"/>
    </row>
    <row r="137" spans="1:7" ht="17.25" customHeight="1" x14ac:dyDescent="0.25">
      <c r="A137" s="2"/>
      <c r="B137" s="116" t="s">
        <v>63</v>
      </c>
      <c r="C137" s="116"/>
      <c r="D137" s="116"/>
      <c r="E137" s="39">
        <f>SUM(E131:E133)</f>
        <v>0.21440000000000001</v>
      </c>
      <c r="F137" s="32">
        <f>SUM(F131:F133)</f>
        <v>1310.6751283546246</v>
      </c>
      <c r="G137" s="2"/>
    </row>
    <row r="138" spans="1:7" ht="17.25" customHeight="1" x14ac:dyDescent="0.25">
      <c r="A138" s="2"/>
      <c r="B138" s="20"/>
      <c r="C138" s="20"/>
      <c r="D138" s="20"/>
      <c r="E138" s="20"/>
      <c r="F138" s="20"/>
      <c r="G138" s="2"/>
    </row>
    <row r="139" spans="1:7" ht="17.25" customHeight="1" x14ac:dyDescent="0.25">
      <c r="A139" s="2"/>
      <c r="B139" s="20"/>
      <c r="C139" s="20"/>
      <c r="D139" s="20"/>
      <c r="E139" s="20"/>
      <c r="F139" s="20"/>
      <c r="G139" s="2"/>
    </row>
    <row r="140" spans="1:7" ht="17.25" customHeight="1" x14ac:dyDescent="0.25">
      <c r="A140" s="2"/>
      <c r="B140" s="118" t="s">
        <v>113</v>
      </c>
      <c r="C140" s="118"/>
      <c r="D140" s="118"/>
      <c r="E140" s="118"/>
      <c r="F140" s="118"/>
      <c r="G140" s="2"/>
    </row>
    <row r="141" spans="1:7" ht="17.25" customHeight="1" x14ac:dyDescent="0.25">
      <c r="A141" s="2"/>
      <c r="B141" s="20"/>
      <c r="C141" s="20"/>
      <c r="D141" s="20"/>
      <c r="E141" s="20"/>
      <c r="F141" s="20"/>
      <c r="G141" s="2"/>
    </row>
    <row r="142" spans="1:7" ht="17.25" customHeight="1" x14ac:dyDescent="0.25">
      <c r="A142" s="2"/>
      <c r="B142" s="79"/>
      <c r="C142" s="116" t="s">
        <v>114</v>
      </c>
      <c r="D142" s="116"/>
      <c r="E142" s="116"/>
      <c r="F142" s="79" t="s">
        <v>33</v>
      </c>
      <c r="G142" s="2"/>
    </row>
    <row r="143" spans="1:7" ht="17.25" customHeight="1" x14ac:dyDescent="0.25">
      <c r="A143" s="2"/>
      <c r="B143" s="79" t="s">
        <v>14</v>
      </c>
      <c r="C143" s="117" t="s">
        <v>31</v>
      </c>
      <c r="D143" s="117"/>
      <c r="E143" s="117"/>
      <c r="F143" s="31">
        <f>F31</f>
        <v>2614.79</v>
      </c>
      <c r="G143" s="2"/>
    </row>
    <row r="144" spans="1:7" ht="17.25" customHeight="1" x14ac:dyDescent="0.25">
      <c r="A144" s="2"/>
      <c r="B144" s="79" t="s">
        <v>16</v>
      </c>
      <c r="C144" s="117" t="s">
        <v>43</v>
      </c>
      <c r="D144" s="117"/>
      <c r="E144" s="117"/>
      <c r="F144" s="31">
        <f>F76</f>
        <v>2293.6297333333332</v>
      </c>
      <c r="G144" s="2"/>
    </row>
    <row r="145" spans="1:7" ht="17.25" customHeight="1" x14ac:dyDescent="0.25">
      <c r="A145" s="2"/>
      <c r="B145" s="79" t="s">
        <v>19</v>
      </c>
      <c r="C145" s="117" t="s">
        <v>76</v>
      </c>
      <c r="D145" s="117"/>
      <c r="E145" s="117"/>
      <c r="F145" s="31">
        <f>F88</f>
        <v>174.42101961111112</v>
      </c>
      <c r="G145" s="2"/>
    </row>
    <row r="146" spans="1:7" ht="17.25" customHeight="1" x14ac:dyDescent="0.25">
      <c r="A146" s="2"/>
      <c r="B146" s="79" t="s">
        <v>21</v>
      </c>
      <c r="C146" s="117" t="s">
        <v>82</v>
      </c>
      <c r="D146" s="117"/>
      <c r="E146" s="117"/>
      <c r="F146" s="31">
        <f>F117</f>
        <v>382.45314816941686</v>
      </c>
      <c r="G146" s="2"/>
    </row>
    <row r="147" spans="1:7" ht="17.25" customHeight="1" x14ac:dyDescent="0.25">
      <c r="A147" s="2"/>
      <c r="B147" s="79" t="s">
        <v>36</v>
      </c>
      <c r="C147" s="117" t="s">
        <v>101</v>
      </c>
      <c r="D147" s="117"/>
      <c r="E147" s="117"/>
      <c r="F147" s="31">
        <f>F125</f>
        <v>15</v>
      </c>
      <c r="G147" s="2"/>
    </row>
    <row r="148" spans="1:7" ht="17.25" customHeight="1" x14ac:dyDescent="0.25">
      <c r="A148" s="2"/>
      <c r="B148" s="116" t="s">
        <v>115</v>
      </c>
      <c r="C148" s="116"/>
      <c r="D148" s="116"/>
      <c r="E148" s="116"/>
      <c r="F148" s="37">
        <f>SUM(F143:F147)</f>
        <v>5480.2939011138606</v>
      </c>
      <c r="G148" s="2"/>
    </row>
    <row r="149" spans="1:7" ht="17.25" customHeight="1" x14ac:dyDescent="0.25">
      <c r="A149" s="2"/>
      <c r="B149" s="79" t="s">
        <v>59</v>
      </c>
      <c r="C149" s="117" t="s">
        <v>116</v>
      </c>
      <c r="D149" s="117"/>
      <c r="E149" s="117"/>
      <c r="F149" s="31">
        <f>F137</f>
        <v>1310.6751283546246</v>
      </c>
      <c r="G149" s="2"/>
    </row>
    <row r="150" spans="1:7" ht="17.25" customHeight="1" x14ac:dyDescent="0.25">
      <c r="A150" s="2"/>
      <c r="B150" s="116" t="s">
        <v>117</v>
      </c>
      <c r="C150" s="116"/>
      <c r="D150" s="116"/>
      <c r="E150" s="116"/>
      <c r="F150" s="37">
        <f>TRUNC(SUM(F148:F149),2)</f>
        <v>6790.96</v>
      </c>
      <c r="G150" s="2"/>
    </row>
    <row r="151" spans="1:7" ht="17.25" customHeight="1" x14ac:dyDescent="0.25">
      <c r="A151" s="2"/>
      <c r="B151" s="20"/>
      <c r="C151" s="20"/>
      <c r="D151" s="20"/>
      <c r="E151" s="20"/>
      <c r="F151" s="20"/>
      <c r="G151" s="2"/>
    </row>
    <row r="152" spans="1:7" ht="17.25" customHeight="1" x14ac:dyDescent="0.25">
      <c r="A152" s="2"/>
      <c r="B152" s="20"/>
      <c r="C152" s="20"/>
      <c r="D152" s="20"/>
      <c r="E152" s="20"/>
      <c r="F152" s="20"/>
      <c r="G152" s="2"/>
    </row>
  </sheetData>
  <mergeCells count="108">
    <mergeCell ref="B2:F2"/>
    <mergeCell ref="B3:F3"/>
    <mergeCell ref="B4:F4"/>
    <mergeCell ref="B6:F6"/>
    <mergeCell ref="D8:F8"/>
    <mergeCell ref="D9:F9"/>
    <mergeCell ref="D17:F17"/>
    <mergeCell ref="D18:F18"/>
    <mergeCell ref="D19:F19"/>
    <mergeCell ref="B22:F22"/>
    <mergeCell ref="C24:E24"/>
    <mergeCell ref="D10:F10"/>
    <mergeCell ref="D11:F11"/>
    <mergeCell ref="D13:F13"/>
    <mergeCell ref="D14:F14"/>
    <mergeCell ref="D15:F15"/>
    <mergeCell ref="D16:F16"/>
    <mergeCell ref="B34:F34"/>
    <mergeCell ref="B36:F36"/>
    <mergeCell ref="C38:D38"/>
    <mergeCell ref="C39:D39"/>
    <mergeCell ref="C40:D40"/>
    <mergeCell ref="B41:E41"/>
    <mergeCell ref="C26:D26"/>
    <mergeCell ref="C27:D27"/>
    <mergeCell ref="C28:D28"/>
    <mergeCell ref="C29:D29"/>
    <mergeCell ref="C30:D30"/>
    <mergeCell ref="B31:E31"/>
    <mergeCell ref="C51:D51"/>
    <mergeCell ref="C52:D52"/>
    <mergeCell ref="C53:D53"/>
    <mergeCell ref="C54:D54"/>
    <mergeCell ref="C55:D55"/>
    <mergeCell ref="B56:D56"/>
    <mergeCell ref="B43:E43"/>
    <mergeCell ref="B45:F45"/>
    <mergeCell ref="C47:D47"/>
    <mergeCell ref="C48:D48"/>
    <mergeCell ref="C49:D49"/>
    <mergeCell ref="C50:D50"/>
    <mergeCell ref="B68:E68"/>
    <mergeCell ref="B70:F70"/>
    <mergeCell ref="C72:E72"/>
    <mergeCell ref="C73:E73"/>
    <mergeCell ref="C74:E74"/>
    <mergeCell ref="C75:E75"/>
    <mergeCell ref="B58:F58"/>
    <mergeCell ref="C63:E63"/>
    <mergeCell ref="C64:E64"/>
    <mergeCell ref="C65:E65"/>
    <mergeCell ref="C66:E66"/>
    <mergeCell ref="C67:E67"/>
    <mergeCell ref="C85:D85"/>
    <mergeCell ref="C86:D86"/>
    <mergeCell ref="C87:D87"/>
    <mergeCell ref="B88:D88"/>
    <mergeCell ref="B91:F91"/>
    <mergeCell ref="B93:F93"/>
    <mergeCell ref="B76:E76"/>
    <mergeCell ref="B79:F79"/>
    <mergeCell ref="C81:D81"/>
    <mergeCell ref="C82:D82"/>
    <mergeCell ref="C83:D83"/>
    <mergeCell ref="C84:D84"/>
    <mergeCell ref="C101:D101"/>
    <mergeCell ref="B102:D102"/>
    <mergeCell ref="C103:D103"/>
    <mergeCell ref="B104:D104"/>
    <mergeCell ref="B106:D106"/>
    <mergeCell ref="C108:D108"/>
    <mergeCell ref="C95:D95"/>
    <mergeCell ref="C96:D96"/>
    <mergeCell ref="C97:D97"/>
    <mergeCell ref="C98:D98"/>
    <mergeCell ref="C99:D99"/>
    <mergeCell ref="C100:D100"/>
    <mergeCell ref="B117:E117"/>
    <mergeCell ref="B120:F120"/>
    <mergeCell ref="C122:E122"/>
    <mergeCell ref="C123:E123"/>
    <mergeCell ref="C109:D109"/>
    <mergeCell ref="B110:D110"/>
    <mergeCell ref="B112:F112"/>
    <mergeCell ref="C114:E114"/>
    <mergeCell ref="C115:E115"/>
    <mergeCell ref="C116:E116"/>
    <mergeCell ref="C133:D133"/>
    <mergeCell ref="C134:D134"/>
    <mergeCell ref="C135:D135"/>
    <mergeCell ref="C136:D136"/>
    <mergeCell ref="B137:D137"/>
    <mergeCell ref="B140:F140"/>
    <mergeCell ref="C124:E124"/>
    <mergeCell ref="B125:E125"/>
    <mergeCell ref="B128:F128"/>
    <mergeCell ref="C130:D130"/>
    <mergeCell ref="C131:D131"/>
    <mergeCell ref="C132:D132"/>
    <mergeCell ref="B148:E148"/>
    <mergeCell ref="C149:E149"/>
    <mergeCell ref="B150:E150"/>
    <mergeCell ref="C142:E142"/>
    <mergeCell ref="C143:E143"/>
    <mergeCell ref="C144:E144"/>
    <mergeCell ref="C145:E145"/>
    <mergeCell ref="C146:E146"/>
    <mergeCell ref="C147:E14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fitToHeight="0" orientation="portrait" r:id="rId1"/>
  <headerFooter>
    <oddHeader>&amp;C&amp;A</oddHeader>
    <oddFooter>&amp;C&amp;P</oddFooter>
  </headerFooter>
  <rowBreaks count="2" manualBreakCount="2">
    <brk id="56" min="1" max="5" man="1"/>
    <brk id="110" min="1" max="5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2"/>
  <sheetViews>
    <sheetView topLeftCell="A58" zoomScale="80" zoomScaleNormal="80" workbookViewId="0">
      <selection activeCell="O36" sqref="O36"/>
    </sheetView>
  </sheetViews>
  <sheetFormatPr defaultColWidth="9.140625" defaultRowHeight="15" x14ac:dyDescent="0.25"/>
  <cols>
    <col min="1" max="1" width="3.140625" style="19" customWidth="1"/>
    <col min="2" max="2" width="10" style="19" customWidth="1"/>
    <col min="3" max="3" width="62.140625" style="19" customWidth="1"/>
    <col min="4" max="6" width="15.5703125" style="19" customWidth="1"/>
    <col min="7" max="7" width="3.140625" style="19" customWidth="1"/>
    <col min="8" max="16384" width="9.140625" style="19"/>
  </cols>
  <sheetData>
    <row r="1" spans="1:7" ht="17.25" customHeight="1" x14ac:dyDescent="0.25">
      <c r="A1" s="2"/>
      <c r="B1" s="20"/>
      <c r="C1" s="20"/>
      <c r="D1" s="20"/>
      <c r="E1" s="20"/>
      <c r="F1" s="20"/>
      <c r="G1" s="2"/>
    </row>
    <row r="2" spans="1:7" ht="17.25" customHeight="1" x14ac:dyDescent="0.25">
      <c r="A2" s="2"/>
      <c r="B2" s="137" t="str">
        <f>Resumo!$B$2</f>
        <v>PLANILHA DE CUSTOS E FORMAÇÃO DE PREÇOS</v>
      </c>
      <c r="C2" s="137"/>
      <c r="D2" s="137"/>
      <c r="E2" s="137"/>
      <c r="F2" s="137"/>
      <c r="G2" s="2"/>
    </row>
    <row r="3" spans="1:7" ht="17.25" customHeight="1" x14ac:dyDescent="0.25">
      <c r="A3" s="2"/>
      <c r="B3" s="137" t="str">
        <f>Resumo!$B$3</f>
        <v>MODELO PARA A CONSOLIDAÇÃO E APRESENTAÇÃO DE PROPOSTAS</v>
      </c>
      <c r="C3" s="137"/>
      <c r="D3" s="137"/>
      <c r="E3" s="137"/>
      <c r="F3" s="137"/>
      <c r="G3" s="2"/>
    </row>
    <row r="4" spans="1:7" ht="17.25" customHeight="1" x14ac:dyDescent="0.25">
      <c r="A4" s="2"/>
      <c r="B4" s="138" t="str">
        <f>Resumo!$B$4</f>
        <v>Planilha em conformidade com as INs 05/2017 e 07/2018.</v>
      </c>
      <c r="C4" s="138"/>
      <c r="D4" s="138"/>
      <c r="E4" s="138"/>
      <c r="F4" s="138"/>
      <c r="G4" s="2"/>
    </row>
    <row r="5" spans="1:7" ht="17.25" customHeight="1" x14ac:dyDescent="0.25">
      <c r="A5" s="2"/>
      <c r="B5" s="21"/>
      <c r="C5" s="21"/>
      <c r="D5" s="21"/>
      <c r="E5" s="21"/>
      <c r="F5" s="21"/>
      <c r="G5" s="2"/>
    </row>
    <row r="6" spans="1:7" ht="17.25" customHeight="1" x14ac:dyDescent="0.25">
      <c r="A6" s="2"/>
      <c r="B6" s="110" t="str">
        <f>Resumo!B6</f>
        <v>Serviço de Assessor de imprensa, Analista de mídias sociais e Editor de mídia audiovisual - Pregão Eletrônico nº 90042/2024</v>
      </c>
      <c r="C6" s="110"/>
      <c r="D6" s="110"/>
      <c r="E6" s="110"/>
      <c r="F6" s="110"/>
      <c r="G6" s="2"/>
    </row>
    <row r="7" spans="1:7" ht="17.25" customHeight="1" x14ac:dyDescent="0.25">
      <c r="A7" s="2"/>
      <c r="B7" s="21"/>
      <c r="C7" s="21"/>
      <c r="D7" s="21"/>
      <c r="E7" s="21"/>
      <c r="F7" s="21"/>
      <c r="G7" s="2"/>
    </row>
    <row r="8" spans="1:7" ht="17.25" customHeight="1" x14ac:dyDescent="0.25">
      <c r="A8" s="8"/>
      <c r="B8" s="22" t="s">
        <v>14</v>
      </c>
      <c r="C8" s="23" t="s">
        <v>15</v>
      </c>
      <c r="D8" s="132"/>
      <c r="E8" s="132"/>
      <c r="F8" s="132"/>
      <c r="G8" s="8"/>
    </row>
    <row r="9" spans="1:7" ht="17.25" customHeight="1" x14ac:dyDescent="0.25">
      <c r="A9" s="2"/>
      <c r="B9" s="22" t="s">
        <v>16</v>
      </c>
      <c r="C9" s="23" t="s">
        <v>17</v>
      </c>
      <c r="D9" s="132" t="s">
        <v>18</v>
      </c>
      <c r="E9" s="132"/>
      <c r="F9" s="132"/>
      <c r="G9" s="2"/>
    </row>
    <row r="10" spans="1:7" ht="30" x14ac:dyDescent="0.25">
      <c r="A10" s="14"/>
      <c r="B10" s="22" t="s">
        <v>19</v>
      </c>
      <c r="C10" s="23" t="s">
        <v>20</v>
      </c>
      <c r="D10" s="132">
        <v>2024</v>
      </c>
      <c r="E10" s="132"/>
      <c r="F10" s="132"/>
      <c r="G10" s="14"/>
    </row>
    <row r="11" spans="1:7" ht="17.25" customHeight="1" x14ac:dyDescent="0.25">
      <c r="A11" s="2"/>
      <c r="B11" s="22" t="s">
        <v>21</v>
      </c>
      <c r="C11" s="23" t="s">
        <v>22</v>
      </c>
      <c r="D11" s="132">
        <v>12</v>
      </c>
      <c r="E11" s="132"/>
      <c r="F11" s="132"/>
      <c r="G11" s="2"/>
    </row>
    <row r="12" spans="1:7" ht="17.25" customHeight="1" x14ac:dyDescent="0.25">
      <c r="A12" s="2"/>
      <c r="B12" s="24"/>
      <c r="C12" s="25"/>
      <c r="D12" s="24"/>
      <c r="E12" s="24"/>
      <c r="F12" s="24"/>
      <c r="G12" s="2"/>
    </row>
    <row r="13" spans="1:7" ht="17.25" customHeight="1" x14ac:dyDescent="0.25">
      <c r="A13" s="2"/>
      <c r="B13" s="24"/>
      <c r="C13" s="23" t="s">
        <v>23</v>
      </c>
      <c r="D13" s="132" t="s">
        <v>171</v>
      </c>
      <c r="E13" s="132"/>
      <c r="F13" s="132"/>
      <c r="G13" s="2"/>
    </row>
    <row r="14" spans="1:7" ht="17.25" customHeight="1" x14ac:dyDescent="0.25">
      <c r="A14" s="2"/>
      <c r="B14" s="24"/>
      <c r="C14" s="23" t="s">
        <v>24</v>
      </c>
      <c r="D14" s="132" t="s">
        <v>139</v>
      </c>
      <c r="E14" s="132"/>
      <c r="F14" s="132"/>
      <c r="G14" s="2"/>
    </row>
    <row r="15" spans="1:7" ht="17.25" customHeight="1" x14ac:dyDescent="0.25">
      <c r="A15" s="2"/>
      <c r="B15" s="24"/>
      <c r="C15" s="23" t="s">
        <v>25</v>
      </c>
      <c r="D15" s="133">
        <v>1763</v>
      </c>
      <c r="E15" s="133"/>
      <c r="F15" s="133"/>
      <c r="G15" s="26"/>
    </row>
    <row r="16" spans="1:7" ht="15" customHeight="1" x14ac:dyDescent="0.25">
      <c r="A16" s="2"/>
      <c r="B16" s="24"/>
      <c r="C16" s="23" t="s">
        <v>26</v>
      </c>
      <c r="D16" s="132" t="s">
        <v>132</v>
      </c>
      <c r="E16" s="132"/>
      <c r="F16" s="132"/>
      <c r="G16" s="2"/>
    </row>
    <row r="17" spans="1:7" ht="17.25" customHeight="1" x14ac:dyDescent="0.25">
      <c r="A17" s="2"/>
      <c r="B17" s="24"/>
      <c r="C17" s="23" t="s">
        <v>27</v>
      </c>
      <c r="D17" s="134">
        <v>45352</v>
      </c>
      <c r="E17" s="134"/>
      <c r="F17" s="134"/>
      <c r="G17" s="2"/>
    </row>
    <row r="18" spans="1:7" ht="17.25" customHeight="1" x14ac:dyDescent="0.25">
      <c r="A18" s="2"/>
      <c r="B18" s="24"/>
      <c r="C18" s="23" t="s">
        <v>28</v>
      </c>
      <c r="D18" s="132" t="s">
        <v>29</v>
      </c>
      <c r="E18" s="132"/>
      <c r="F18" s="132"/>
      <c r="G18" s="2"/>
    </row>
    <row r="19" spans="1:7" ht="17.25" customHeight="1" x14ac:dyDescent="0.25">
      <c r="A19" s="2"/>
      <c r="B19" s="24"/>
      <c r="C19" s="23" t="s">
        <v>30</v>
      </c>
      <c r="D19" s="132">
        <v>1</v>
      </c>
      <c r="E19" s="132"/>
      <c r="F19" s="132"/>
      <c r="G19" s="2"/>
    </row>
    <row r="20" spans="1:7" ht="17.25" customHeight="1" x14ac:dyDescent="0.25">
      <c r="A20" s="2"/>
      <c r="B20" s="24"/>
      <c r="C20" s="25"/>
      <c r="D20" s="24"/>
      <c r="E20" s="24"/>
      <c r="F20" s="24"/>
      <c r="G20" s="2"/>
    </row>
    <row r="21" spans="1:7" ht="17.25" customHeight="1" x14ac:dyDescent="0.25">
      <c r="A21" s="2"/>
      <c r="B21" s="20"/>
      <c r="C21" s="20"/>
      <c r="D21" s="20"/>
      <c r="E21" s="20"/>
      <c r="F21" s="20"/>
      <c r="G21" s="2"/>
    </row>
    <row r="22" spans="1:7" ht="17.25" customHeight="1" x14ac:dyDescent="0.25">
      <c r="A22" s="2"/>
      <c r="B22" s="118" t="s">
        <v>31</v>
      </c>
      <c r="C22" s="118"/>
      <c r="D22" s="118"/>
      <c r="E22" s="118"/>
      <c r="F22" s="118"/>
      <c r="G22" s="2"/>
    </row>
    <row r="23" spans="1:7" ht="17.25" customHeight="1" x14ac:dyDescent="0.25">
      <c r="A23" s="2"/>
      <c r="B23" s="20"/>
      <c r="C23" s="20"/>
      <c r="D23" s="20"/>
      <c r="E23" s="20"/>
      <c r="F23" s="20"/>
      <c r="G23" s="2"/>
    </row>
    <row r="24" spans="1:7" ht="17.25" customHeight="1" x14ac:dyDescent="0.25">
      <c r="A24" s="2"/>
      <c r="B24" s="27">
        <v>1</v>
      </c>
      <c r="C24" s="116" t="s">
        <v>32</v>
      </c>
      <c r="D24" s="116"/>
      <c r="E24" s="116"/>
      <c r="F24" s="28" t="s">
        <v>33</v>
      </c>
      <c r="G24" s="2"/>
    </row>
    <row r="25" spans="1:7" ht="17.25" customHeight="1" x14ac:dyDescent="0.25">
      <c r="A25" s="2"/>
      <c r="B25" s="29" t="s">
        <v>14</v>
      </c>
      <c r="C25" s="42" t="s">
        <v>136</v>
      </c>
      <c r="D25" s="86"/>
      <c r="E25" s="87"/>
      <c r="F25" s="31">
        <v>2278.91</v>
      </c>
      <c r="G25" s="2"/>
    </row>
    <row r="26" spans="1:7" ht="17.25" customHeight="1" x14ac:dyDescent="0.25">
      <c r="A26" s="2"/>
      <c r="B26" s="29" t="s">
        <v>19</v>
      </c>
      <c r="C26" s="124" t="s">
        <v>34</v>
      </c>
      <c r="D26" s="124"/>
      <c r="E26" s="30"/>
      <c r="F26" s="31">
        <v>0</v>
      </c>
      <c r="G26" s="2"/>
    </row>
    <row r="27" spans="1:7" ht="17.25" customHeight="1" x14ac:dyDescent="0.25">
      <c r="A27" s="2"/>
      <c r="B27" s="29" t="s">
        <v>21</v>
      </c>
      <c r="C27" s="124" t="s">
        <v>35</v>
      </c>
      <c r="D27" s="124"/>
      <c r="E27" s="30"/>
      <c r="F27" s="31">
        <v>0</v>
      </c>
      <c r="G27" s="2"/>
    </row>
    <row r="28" spans="1:7" ht="17.25" customHeight="1" x14ac:dyDescent="0.25">
      <c r="A28" s="2"/>
      <c r="B28" s="29" t="s">
        <v>36</v>
      </c>
      <c r="C28" s="124" t="s">
        <v>37</v>
      </c>
      <c r="D28" s="124"/>
      <c r="E28" s="30"/>
      <c r="F28" s="31">
        <v>0</v>
      </c>
      <c r="G28" s="2"/>
    </row>
    <row r="29" spans="1:7" ht="17.25" customHeight="1" x14ac:dyDescent="0.25">
      <c r="A29" s="2"/>
      <c r="B29" s="29" t="s">
        <v>38</v>
      </c>
      <c r="C29" s="124" t="s">
        <v>39</v>
      </c>
      <c r="D29" s="124"/>
      <c r="E29" s="30"/>
      <c r="F29" s="31">
        <v>0</v>
      </c>
      <c r="G29" s="2"/>
    </row>
    <row r="30" spans="1:7" ht="17.25" customHeight="1" x14ac:dyDescent="0.25">
      <c r="A30" s="2"/>
      <c r="B30" s="29" t="s">
        <v>40</v>
      </c>
      <c r="C30" s="124" t="s">
        <v>41</v>
      </c>
      <c r="D30" s="124"/>
      <c r="E30" s="30"/>
      <c r="F30" s="31">
        <v>0</v>
      </c>
      <c r="G30" s="2"/>
    </row>
    <row r="31" spans="1:7" ht="17.25" customHeight="1" x14ac:dyDescent="0.25">
      <c r="A31" s="2"/>
      <c r="B31" s="116" t="s">
        <v>42</v>
      </c>
      <c r="C31" s="116"/>
      <c r="D31" s="116"/>
      <c r="E31" s="116"/>
      <c r="F31" s="32">
        <f>SUM(F25:F30)</f>
        <v>2278.91</v>
      </c>
      <c r="G31" s="2"/>
    </row>
    <row r="32" spans="1:7" ht="17.25" customHeight="1" x14ac:dyDescent="0.25">
      <c r="A32" s="2"/>
      <c r="B32" s="20"/>
      <c r="C32" s="20"/>
      <c r="D32" s="20"/>
      <c r="E32" s="20"/>
      <c r="F32" s="20"/>
      <c r="G32" s="2"/>
    </row>
    <row r="33" spans="1:7" ht="17.25" customHeight="1" x14ac:dyDescent="0.25">
      <c r="A33" s="2"/>
      <c r="B33" s="20"/>
      <c r="C33" s="20"/>
      <c r="D33" s="20"/>
      <c r="E33" s="20"/>
      <c r="F33" s="20"/>
      <c r="G33" s="2"/>
    </row>
    <row r="34" spans="1:7" ht="17.25" customHeight="1" x14ac:dyDescent="0.25">
      <c r="A34" s="2"/>
      <c r="B34" s="118" t="s">
        <v>43</v>
      </c>
      <c r="C34" s="118"/>
      <c r="D34" s="118"/>
      <c r="E34" s="118"/>
      <c r="F34" s="118"/>
      <c r="G34" s="2"/>
    </row>
    <row r="35" spans="1:7" ht="17.25" customHeight="1" x14ac:dyDescent="0.25">
      <c r="A35" s="2"/>
      <c r="B35" s="33"/>
      <c r="C35" s="20"/>
      <c r="D35" s="20"/>
      <c r="E35" s="20"/>
      <c r="F35" s="20"/>
      <c r="G35" s="2"/>
    </row>
    <row r="36" spans="1:7" ht="17.25" customHeight="1" x14ac:dyDescent="0.25">
      <c r="A36" s="2"/>
      <c r="B36" s="122" t="s">
        <v>44</v>
      </c>
      <c r="C36" s="122"/>
      <c r="D36" s="122"/>
      <c r="E36" s="122"/>
      <c r="F36" s="122"/>
      <c r="G36" s="2"/>
    </row>
    <row r="37" spans="1:7" ht="17.25" customHeight="1" x14ac:dyDescent="0.25">
      <c r="A37" s="2"/>
      <c r="B37" s="20"/>
      <c r="C37" s="20"/>
      <c r="D37" s="20"/>
      <c r="E37" s="20"/>
      <c r="F37" s="20"/>
      <c r="G37" s="2"/>
    </row>
    <row r="38" spans="1:7" ht="17.25" customHeight="1" x14ac:dyDescent="0.25">
      <c r="A38" s="2"/>
      <c r="B38" s="76" t="s">
        <v>45</v>
      </c>
      <c r="C38" s="123" t="s">
        <v>46</v>
      </c>
      <c r="D38" s="131"/>
      <c r="E38" s="76" t="s">
        <v>53</v>
      </c>
      <c r="F38" s="76" t="s">
        <v>33</v>
      </c>
      <c r="G38" s="2"/>
    </row>
    <row r="39" spans="1:7" ht="17.25" customHeight="1" x14ac:dyDescent="0.25">
      <c r="A39" s="2"/>
      <c r="B39" s="29" t="s">
        <v>14</v>
      </c>
      <c r="C39" s="129" t="s">
        <v>47</v>
      </c>
      <c r="D39" s="130"/>
      <c r="E39" s="77">
        <f>1/12</f>
        <v>8.3333333333333329E-2</v>
      </c>
      <c r="F39" s="31">
        <f>F31*E39</f>
        <v>189.90916666666664</v>
      </c>
      <c r="G39" s="2"/>
    </row>
    <row r="40" spans="1:7" ht="17.25" customHeight="1" x14ac:dyDescent="0.25">
      <c r="A40" s="2"/>
      <c r="B40" s="29" t="s">
        <v>16</v>
      </c>
      <c r="C40" s="129" t="s">
        <v>48</v>
      </c>
      <c r="D40" s="130"/>
      <c r="E40" s="77">
        <f>(1/3)/12</f>
        <v>2.7777777777777776E-2</v>
      </c>
      <c r="F40" s="31">
        <f>F31*E40</f>
        <v>63.303055555555545</v>
      </c>
      <c r="G40" s="2"/>
    </row>
    <row r="41" spans="1:7" ht="17.25" customHeight="1" x14ac:dyDescent="0.25">
      <c r="A41" s="2"/>
      <c r="B41" s="116" t="s">
        <v>42</v>
      </c>
      <c r="C41" s="116"/>
      <c r="D41" s="116"/>
      <c r="E41" s="116"/>
      <c r="F41" s="32">
        <f>SUM(F39:F40)</f>
        <v>253.21222222222218</v>
      </c>
      <c r="G41" s="2"/>
    </row>
    <row r="42" spans="1:7" ht="17.25" customHeight="1" x14ac:dyDescent="0.25">
      <c r="A42" s="2"/>
      <c r="B42" s="35"/>
      <c r="C42" s="35"/>
      <c r="D42" s="35"/>
      <c r="E42" s="35"/>
      <c r="F42" s="36"/>
      <c r="G42" s="2"/>
    </row>
    <row r="43" spans="1:7" ht="17.25" customHeight="1" x14ac:dyDescent="0.25">
      <c r="A43" s="2"/>
      <c r="B43" s="127" t="s">
        <v>49</v>
      </c>
      <c r="C43" s="127"/>
      <c r="D43" s="127"/>
      <c r="E43" s="127"/>
      <c r="F43" s="37">
        <f>F31+F41</f>
        <v>2532.1222222222223</v>
      </c>
      <c r="G43" s="2"/>
    </row>
    <row r="44" spans="1:7" ht="17.25" customHeight="1" x14ac:dyDescent="0.25">
      <c r="A44" s="2"/>
      <c r="B44" s="20"/>
      <c r="C44" s="20"/>
      <c r="D44" s="20"/>
      <c r="E44" s="20"/>
      <c r="F44" s="20"/>
      <c r="G44" s="2"/>
    </row>
    <row r="45" spans="1:7" ht="17.25" customHeight="1" x14ac:dyDescent="0.25">
      <c r="A45" s="2"/>
      <c r="B45" s="128" t="s">
        <v>50</v>
      </c>
      <c r="C45" s="128"/>
      <c r="D45" s="128"/>
      <c r="E45" s="128"/>
      <c r="F45" s="128"/>
      <c r="G45" s="2"/>
    </row>
    <row r="46" spans="1:7" ht="17.25" customHeight="1" x14ac:dyDescent="0.25">
      <c r="A46" s="2"/>
      <c r="B46" s="20"/>
      <c r="C46" s="20"/>
      <c r="D46" s="20"/>
      <c r="E46" s="20"/>
      <c r="F46" s="20"/>
      <c r="G46" s="2"/>
    </row>
    <row r="47" spans="1:7" ht="17.25" customHeight="1" x14ac:dyDescent="0.25">
      <c r="A47" s="2"/>
      <c r="B47" s="28" t="s">
        <v>51</v>
      </c>
      <c r="C47" s="116" t="s">
        <v>52</v>
      </c>
      <c r="D47" s="116"/>
      <c r="E47" s="28" t="s">
        <v>53</v>
      </c>
      <c r="F47" s="28" t="s">
        <v>33</v>
      </c>
      <c r="G47" s="2"/>
    </row>
    <row r="48" spans="1:7" ht="17.25" customHeight="1" x14ac:dyDescent="0.25">
      <c r="A48" s="2"/>
      <c r="B48" s="29" t="s">
        <v>14</v>
      </c>
      <c r="C48" s="117" t="s">
        <v>54</v>
      </c>
      <c r="D48" s="117"/>
      <c r="E48" s="38">
        <v>0.2</v>
      </c>
      <c r="F48" s="31">
        <f t="shared" ref="F48:F55" si="0">$F$43*E48</f>
        <v>506.42444444444448</v>
      </c>
      <c r="G48" s="2"/>
    </row>
    <row r="49" spans="1:8" ht="17.25" customHeight="1" x14ac:dyDescent="0.25">
      <c r="A49" s="2"/>
      <c r="B49" s="29" t="s">
        <v>16</v>
      </c>
      <c r="C49" s="117" t="s">
        <v>55</v>
      </c>
      <c r="D49" s="117"/>
      <c r="E49" s="38">
        <v>2.5000000000000001E-2</v>
      </c>
      <c r="F49" s="31">
        <f t="shared" si="0"/>
        <v>63.303055555555559</v>
      </c>
      <c r="G49" s="2"/>
    </row>
    <row r="50" spans="1:8" ht="17.25" customHeight="1" x14ac:dyDescent="0.25">
      <c r="A50" s="2"/>
      <c r="B50" s="29" t="s">
        <v>19</v>
      </c>
      <c r="C50" s="117" t="s">
        <v>56</v>
      </c>
      <c r="D50" s="117"/>
      <c r="E50" s="38">
        <f>3*2%</f>
        <v>0.06</v>
      </c>
      <c r="F50" s="31">
        <f t="shared" si="0"/>
        <v>151.92733333333334</v>
      </c>
      <c r="G50" s="2"/>
    </row>
    <row r="51" spans="1:8" ht="17.25" customHeight="1" x14ac:dyDescent="0.25">
      <c r="A51" s="2"/>
      <c r="B51" s="29" t="s">
        <v>21</v>
      </c>
      <c r="C51" s="117" t="s">
        <v>57</v>
      </c>
      <c r="D51" s="117"/>
      <c r="E51" s="38">
        <v>1.4999999999999999E-2</v>
      </c>
      <c r="F51" s="31">
        <f t="shared" si="0"/>
        <v>37.981833333333334</v>
      </c>
      <c r="G51" s="2"/>
    </row>
    <row r="52" spans="1:8" ht="17.25" customHeight="1" x14ac:dyDescent="0.25">
      <c r="A52" s="2"/>
      <c r="B52" s="29" t="s">
        <v>36</v>
      </c>
      <c r="C52" s="117" t="s">
        <v>58</v>
      </c>
      <c r="D52" s="117"/>
      <c r="E52" s="38">
        <v>0.01</v>
      </c>
      <c r="F52" s="31">
        <f t="shared" si="0"/>
        <v>25.321222222222222</v>
      </c>
      <c r="G52" s="2"/>
    </row>
    <row r="53" spans="1:8" ht="17.25" customHeight="1" x14ac:dyDescent="0.25">
      <c r="A53" s="2"/>
      <c r="B53" s="29" t="s">
        <v>59</v>
      </c>
      <c r="C53" s="117" t="s">
        <v>60</v>
      </c>
      <c r="D53" s="117"/>
      <c r="E53" s="38">
        <v>6.0000000000000001E-3</v>
      </c>
      <c r="F53" s="31">
        <f t="shared" si="0"/>
        <v>15.192733333333335</v>
      </c>
      <c r="G53" s="2"/>
    </row>
    <row r="54" spans="1:8" ht="17.25" customHeight="1" x14ac:dyDescent="0.25">
      <c r="A54" s="2"/>
      <c r="B54" s="29" t="s">
        <v>38</v>
      </c>
      <c r="C54" s="117" t="s">
        <v>61</v>
      </c>
      <c r="D54" s="117"/>
      <c r="E54" s="38">
        <v>2E-3</v>
      </c>
      <c r="F54" s="31">
        <f t="shared" si="0"/>
        <v>5.0642444444444443</v>
      </c>
      <c r="G54" s="2"/>
    </row>
    <row r="55" spans="1:8" ht="17.25" customHeight="1" x14ac:dyDescent="0.25">
      <c r="A55" s="2"/>
      <c r="B55" s="29" t="s">
        <v>40</v>
      </c>
      <c r="C55" s="117" t="s">
        <v>62</v>
      </c>
      <c r="D55" s="117"/>
      <c r="E55" s="38">
        <v>0.08</v>
      </c>
      <c r="F55" s="31">
        <f t="shared" si="0"/>
        <v>202.56977777777777</v>
      </c>
      <c r="G55" s="2"/>
    </row>
    <row r="56" spans="1:8" ht="17.25" customHeight="1" x14ac:dyDescent="0.25">
      <c r="A56" s="2"/>
      <c r="B56" s="116" t="s">
        <v>63</v>
      </c>
      <c r="C56" s="116"/>
      <c r="D56" s="116"/>
      <c r="E56" s="39">
        <f>SUM(E48:E55)</f>
        <v>0.39800000000000008</v>
      </c>
      <c r="F56" s="32">
        <f>SUM(F48:F55)</f>
        <v>1007.7846444444444</v>
      </c>
      <c r="G56" s="2"/>
      <c r="H56" s="40"/>
    </row>
    <row r="57" spans="1:8" ht="17.25" customHeight="1" x14ac:dyDescent="0.25">
      <c r="A57" s="2"/>
      <c r="B57" s="20"/>
      <c r="C57" s="20"/>
      <c r="D57" s="20"/>
      <c r="E57" s="20"/>
      <c r="F57" s="20"/>
      <c r="G57" s="2"/>
    </row>
    <row r="58" spans="1:8" ht="17.25" customHeight="1" x14ac:dyDescent="0.25">
      <c r="A58" s="2"/>
      <c r="B58" s="122" t="s">
        <v>64</v>
      </c>
      <c r="C58" s="122"/>
      <c r="D58" s="122"/>
      <c r="E58" s="122"/>
      <c r="F58" s="122"/>
      <c r="G58" s="2"/>
    </row>
    <row r="59" spans="1:8" ht="17.25" customHeight="1" x14ac:dyDescent="0.25">
      <c r="A59" s="2"/>
      <c r="B59" s="20"/>
      <c r="C59" s="20"/>
      <c r="D59" s="20"/>
      <c r="E59" s="20"/>
      <c r="F59" s="20"/>
      <c r="G59" s="2"/>
    </row>
    <row r="60" spans="1:8" ht="17.25" customHeight="1" x14ac:dyDescent="0.25">
      <c r="A60" s="2"/>
      <c r="B60" s="28" t="s">
        <v>65</v>
      </c>
      <c r="C60" s="41" t="s">
        <v>66</v>
      </c>
      <c r="D60" s="41" t="s">
        <v>67</v>
      </c>
      <c r="E60" s="41" t="s">
        <v>68</v>
      </c>
      <c r="F60" s="28" t="s">
        <v>33</v>
      </c>
      <c r="G60" s="2"/>
    </row>
    <row r="61" spans="1:8" ht="17.25" customHeight="1" x14ac:dyDescent="0.25">
      <c r="A61" s="2"/>
      <c r="B61" s="29" t="s">
        <v>14</v>
      </c>
      <c r="C61" s="42" t="s">
        <v>69</v>
      </c>
      <c r="D61" s="31">
        <v>6</v>
      </c>
      <c r="E61" s="43">
        <v>44</v>
      </c>
      <c r="F61" s="44">
        <f>IF(((D61*E61)-(F25*6%))&gt;0,((D61*E61)-(F25*6%)),0)</f>
        <v>127.2654</v>
      </c>
      <c r="G61" s="2"/>
    </row>
    <row r="62" spans="1:8" ht="17.25" customHeight="1" x14ac:dyDescent="0.25">
      <c r="A62" s="2"/>
      <c r="B62" s="29" t="s">
        <v>16</v>
      </c>
      <c r="C62" s="45" t="s">
        <v>70</v>
      </c>
      <c r="D62" s="31">
        <v>700</v>
      </c>
      <c r="E62" s="46">
        <v>1</v>
      </c>
      <c r="F62" s="47">
        <f>D62*E62*0.8</f>
        <v>560</v>
      </c>
      <c r="G62" s="2"/>
    </row>
    <row r="63" spans="1:8" ht="17.25" customHeight="1" x14ac:dyDescent="0.25">
      <c r="A63" s="2"/>
      <c r="B63" s="29" t="s">
        <v>19</v>
      </c>
      <c r="C63" s="117" t="s">
        <v>71</v>
      </c>
      <c r="D63" s="117"/>
      <c r="E63" s="117"/>
      <c r="F63" s="31">
        <f>F62/12</f>
        <v>46.666666666666664</v>
      </c>
      <c r="G63" s="2"/>
    </row>
    <row r="64" spans="1:8" ht="17.25" customHeight="1" x14ac:dyDescent="0.25">
      <c r="A64" s="2"/>
      <c r="B64" s="29" t="s">
        <v>21</v>
      </c>
      <c r="C64" s="117" t="s">
        <v>133</v>
      </c>
      <c r="D64" s="117"/>
      <c r="E64" s="117"/>
      <c r="F64" s="31">
        <v>81</v>
      </c>
      <c r="G64" s="2"/>
    </row>
    <row r="65" spans="1:7" ht="17.25" customHeight="1" x14ac:dyDescent="0.25">
      <c r="A65" s="2"/>
      <c r="B65" s="29" t="s">
        <v>36</v>
      </c>
      <c r="C65" s="117" t="s">
        <v>72</v>
      </c>
      <c r="D65" s="117"/>
      <c r="E65" s="117"/>
      <c r="F65" s="31">
        <v>26</v>
      </c>
      <c r="G65" s="2"/>
    </row>
    <row r="66" spans="1:7" ht="17.25" customHeight="1" x14ac:dyDescent="0.25">
      <c r="A66" s="2"/>
      <c r="B66" s="29" t="s">
        <v>59</v>
      </c>
      <c r="C66" s="117" t="s">
        <v>73</v>
      </c>
      <c r="D66" s="117"/>
      <c r="E66" s="117"/>
      <c r="F66" s="31">
        <v>26</v>
      </c>
      <c r="G66" s="2"/>
    </row>
    <row r="67" spans="1:7" ht="17.25" customHeight="1" x14ac:dyDescent="0.25">
      <c r="A67" s="2"/>
      <c r="B67" s="29" t="s">
        <v>38</v>
      </c>
      <c r="C67" s="117" t="s">
        <v>41</v>
      </c>
      <c r="D67" s="117"/>
      <c r="E67" s="117"/>
      <c r="F67" s="31">
        <v>0</v>
      </c>
      <c r="G67" s="2"/>
    </row>
    <row r="68" spans="1:7" ht="17.25" customHeight="1" x14ac:dyDescent="0.25">
      <c r="A68" s="2"/>
      <c r="B68" s="116" t="s">
        <v>42</v>
      </c>
      <c r="C68" s="116"/>
      <c r="D68" s="116"/>
      <c r="E68" s="116"/>
      <c r="F68" s="32">
        <f>SUM(F61:F67)</f>
        <v>866.93206666666663</v>
      </c>
      <c r="G68" s="2"/>
    </row>
    <row r="69" spans="1:7" ht="17.25" customHeight="1" x14ac:dyDescent="0.25">
      <c r="A69" s="2"/>
      <c r="B69" s="20"/>
      <c r="C69" s="20"/>
      <c r="D69" s="20"/>
      <c r="E69" s="20"/>
      <c r="F69" s="20"/>
      <c r="G69" s="2"/>
    </row>
    <row r="70" spans="1:7" ht="17.25" customHeight="1" x14ac:dyDescent="0.25">
      <c r="A70" s="2"/>
      <c r="B70" s="125" t="s">
        <v>74</v>
      </c>
      <c r="C70" s="125"/>
      <c r="D70" s="125"/>
      <c r="E70" s="125"/>
      <c r="F70" s="125"/>
      <c r="G70" s="2"/>
    </row>
    <row r="71" spans="1:7" ht="17.25" customHeight="1" x14ac:dyDescent="0.25">
      <c r="A71" s="2"/>
      <c r="B71" s="20"/>
      <c r="C71" s="20"/>
      <c r="D71" s="20"/>
      <c r="E71" s="20"/>
      <c r="F71" s="20"/>
      <c r="G71" s="2"/>
    </row>
    <row r="72" spans="1:7" ht="17.25" customHeight="1" x14ac:dyDescent="0.25">
      <c r="A72" s="2"/>
      <c r="B72" s="28">
        <v>2</v>
      </c>
      <c r="C72" s="116" t="s">
        <v>75</v>
      </c>
      <c r="D72" s="116"/>
      <c r="E72" s="116"/>
      <c r="F72" s="28" t="s">
        <v>33</v>
      </c>
      <c r="G72" s="2"/>
    </row>
    <row r="73" spans="1:7" ht="17.25" customHeight="1" x14ac:dyDescent="0.25">
      <c r="A73" s="2"/>
      <c r="B73" s="29" t="s">
        <v>45</v>
      </c>
      <c r="C73" s="117" t="s">
        <v>46</v>
      </c>
      <c r="D73" s="117"/>
      <c r="E73" s="117"/>
      <c r="F73" s="48">
        <f>F41</f>
        <v>253.21222222222218</v>
      </c>
      <c r="G73" s="2"/>
    </row>
    <row r="74" spans="1:7" ht="17.25" customHeight="1" x14ac:dyDescent="0.25">
      <c r="A74" s="2"/>
      <c r="B74" s="29" t="s">
        <v>51</v>
      </c>
      <c r="C74" s="117" t="s">
        <v>52</v>
      </c>
      <c r="D74" s="117"/>
      <c r="E74" s="117"/>
      <c r="F74" s="48">
        <f>F56</f>
        <v>1007.7846444444444</v>
      </c>
      <c r="G74" s="2"/>
    </row>
    <row r="75" spans="1:7" ht="17.25" customHeight="1" x14ac:dyDescent="0.25">
      <c r="A75" s="2"/>
      <c r="B75" s="29" t="s">
        <v>65</v>
      </c>
      <c r="C75" s="117" t="s">
        <v>66</v>
      </c>
      <c r="D75" s="117"/>
      <c r="E75" s="117"/>
      <c r="F75" s="48">
        <f>F68</f>
        <v>866.93206666666663</v>
      </c>
      <c r="G75" s="2"/>
    </row>
    <row r="76" spans="1:7" ht="17.25" customHeight="1" x14ac:dyDescent="0.25">
      <c r="A76" s="2"/>
      <c r="B76" s="116" t="s">
        <v>42</v>
      </c>
      <c r="C76" s="116"/>
      <c r="D76" s="116"/>
      <c r="E76" s="116"/>
      <c r="F76" s="32">
        <f>SUM(F73:F75)</f>
        <v>2127.9289333333331</v>
      </c>
      <c r="G76" s="2"/>
    </row>
    <row r="77" spans="1:7" ht="17.25" customHeight="1" x14ac:dyDescent="0.25">
      <c r="A77" s="2"/>
      <c r="B77" s="20"/>
      <c r="C77" s="20"/>
      <c r="D77" s="20"/>
      <c r="E77" s="20"/>
      <c r="F77" s="20"/>
      <c r="G77" s="2"/>
    </row>
    <row r="78" spans="1:7" ht="17.25" customHeight="1" x14ac:dyDescent="0.25">
      <c r="A78" s="2"/>
      <c r="B78" s="20"/>
      <c r="C78" s="20"/>
      <c r="D78" s="20"/>
      <c r="E78" s="20"/>
      <c r="F78" s="20"/>
      <c r="G78" s="2"/>
    </row>
    <row r="79" spans="1:7" ht="17.25" customHeight="1" x14ac:dyDescent="0.25">
      <c r="A79" s="2"/>
      <c r="B79" s="118" t="s">
        <v>76</v>
      </c>
      <c r="C79" s="118"/>
      <c r="D79" s="118"/>
      <c r="E79" s="118"/>
      <c r="F79" s="118"/>
      <c r="G79" s="2"/>
    </row>
    <row r="80" spans="1:7" ht="17.25" customHeight="1" x14ac:dyDescent="0.25">
      <c r="A80" s="2"/>
      <c r="B80" s="20"/>
      <c r="C80" s="20"/>
      <c r="D80" s="20"/>
      <c r="E80" s="20"/>
      <c r="F80" s="20"/>
      <c r="G80" s="2"/>
    </row>
    <row r="81" spans="1:7" ht="17.25" customHeight="1" x14ac:dyDescent="0.25">
      <c r="A81" s="2"/>
      <c r="B81" s="28">
        <v>3</v>
      </c>
      <c r="C81" s="116" t="s">
        <v>77</v>
      </c>
      <c r="D81" s="116"/>
      <c r="E81" s="49" t="s">
        <v>53</v>
      </c>
      <c r="F81" s="28" t="s">
        <v>33</v>
      </c>
      <c r="G81" s="2"/>
    </row>
    <row r="82" spans="1:7" ht="17.25" customHeight="1" x14ac:dyDescent="0.25">
      <c r="A82" s="2"/>
      <c r="B82" s="29" t="s">
        <v>14</v>
      </c>
      <c r="C82" s="117" t="s">
        <v>78</v>
      </c>
      <c r="D82" s="117"/>
      <c r="E82" s="50">
        <f>0.05*(1/12)</f>
        <v>4.1666666666666666E-3</v>
      </c>
      <c r="F82" s="31">
        <f t="shared" ref="F82:F87" si="1">E82*$F$31</f>
        <v>9.4954583333333318</v>
      </c>
      <c r="G82" s="2"/>
    </row>
    <row r="83" spans="1:7" ht="17.25" customHeight="1" x14ac:dyDescent="0.25">
      <c r="A83" s="2"/>
      <c r="B83" s="29" t="s">
        <v>16</v>
      </c>
      <c r="C83" s="117" t="s">
        <v>79</v>
      </c>
      <c r="D83" s="117"/>
      <c r="E83" s="50">
        <f>E82*E55</f>
        <v>3.3333333333333332E-4</v>
      </c>
      <c r="F83" s="31">
        <f t="shared" si="1"/>
        <v>0.75963666666666663</v>
      </c>
      <c r="G83" s="2"/>
    </row>
    <row r="84" spans="1:7" ht="17.25" customHeight="1" x14ac:dyDescent="0.25">
      <c r="A84" s="2"/>
      <c r="B84" s="29" t="s">
        <v>19</v>
      </c>
      <c r="C84" s="117" t="s">
        <v>175</v>
      </c>
      <c r="D84" s="117"/>
      <c r="E84" s="50">
        <f>0.08*0.4*0.9*(1+2/12+(1/3*1/12))</f>
        <v>3.44E-2</v>
      </c>
      <c r="F84" s="31">
        <f t="shared" si="1"/>
        <v>78.394503999999998</v>
      </c>
      <c r="G84" s="2"/>
    </row>
    <row r="85" spans="1:7" ht="17.25" customHeight="1" x14ac:dyDescent="0.25">
      <c r="A85" s="2"/>
      <c r="B85" s="29" t="s">
        <v>21</v>
      </c>
      <c r="C85" s="117" t="s">
        <v>80</v>
      </c>
      <c r="D85" s="117"/>
      <c r="E85" s="50">
        <f>(7/30)/12</f>
        <v>1.9444444444444445E-2</v>
      </c>
      <c r="F85" s="31">
        <f t="shared" si="1"/>
        <v>44.312138888888889</v>
      </c>
      <c r="G85" s="2"/>
    </row>
    <row r="86" spans="1:7" ht="17.25" customHeight="1" x14ac:dyDescent="0.25">
      <c r="A86" s="2"/>
      <c r="B86" s="29" t="s">
        <v>36</v>
      </c>
      <c r="C86" s="117" t="s">
        <v>81</v>
      </c>
      <c r="D86" s="117"/>
      <c r="E86" s="50">
        <f>E85*E56</f>
        <v>7.7388888888888906E-3</v>
      </c>
      <c r="F86" s="31">
        <f t="shared" si="1"/>
        <v>17.636231277777782</v>
      </c>
      <c r="G86" s="2"/>
    </row>
    <row r="87" spans="1:7" ht="17.25" customHeight="1" x14ac:dyDescent="0.25">
      <c r="A87" s="2"/>
      <c r="B87" s="29" t="s">
        <v>59</v>
      </c>
      <c r="C87" s="117" t="s">
        <v>174</v>
      </c>
      <c r="D87" s="117"/>
      <c r="E87" s="50">
        <f>E85*0.08*0.4</f>
        <v>6.2222222222222236E-4</v>
      </c>
      <c r="F87" s="31">
        <f t="shared" si="1"/>
        <v>1.4179884444444446</v>
      </c>
      <c r="G87" s="2"/>
    </row>
    <row r="88" spans="1:7" ht="17.25" customHeight="1" x14ac:dyDescent="0.25">
      <c r="A88" s="2"/>
      <c r="B88" s="116" t="s">
        <v>42</v>
      </c>
      <c r="C88" s="116"/>
      <c r="D88" s="116"/>
      <c r="E88" s="51"/>
      <c r="F88" s="32">
        <f>SUM(F82:F87)</f>
        <v>152.01595761111108</v>
      </c>
      <c r="G88" s="2"/>
    </row>
    <row r="89" spans="1:7" ht="17.25" customHeight="1" x14ac:dyDescent="0.25">
      <c r="A89" s="2"/>
      <c r="B89" s="20"/>
      <c r="C89" s="20"/>
      <c r="D89" s="20"/>
      <c r="E89" s="20"/>
      <c r="F89" s="20"/>
      <c r="G89" s="2"/>
    </row>
    <row r="90" spans="1:7" ht="17.25" customHeight="1" x14ac:dyDescent="0.25">
      <c r="A90" s="2"/>
      <c r="B90" s="20"/>
      <c r="C90" s="20"/>
      <c r="D90" s="20"/>
      <c r="E90" s="20"/>
      <c r="F90" s="20"/>
      <c r="G90" s="2"/>
    </row>
    <row r="91" spans="1:7" ht="17.25" customHeight="1" x14ac:dyDescent="0.25">
      <c r="A91" s="2"/>
      <c r="B91" s="118" t="s">
        <v>82</v>
      </c>
      <c r="C91" s="118"/>
      <c r="D91" s="118"/>
      <c r="E91" s="118"/>
      <c r="F91" s="118"/>
      <c r="G91" s="2"/>
    </row>
    <row r="92" spans="1:7" ht="17.25" customHeight="1" x14ac:dyDescent="0.25">
      <c r="A92" s="2"/>
      <c r="B92" s="20"/>
      <c r="C92" s="20"/>
      <c r="D92" s="20"/>
      <c r="E92" s="20"/>
      <c r="F92" s="20"/>
      <c r="G92" s="2"/>
    </row>
    <row r="93" spans="1:7" ht="17.25" customHeight="1" x14ac:dyDescent="0.25">
      <c r="A93" s="2"/>
      <c r="B93" s="122" t="s">
        <v>83</v>
      </c>
      <c r="C93" s="122"/>
      <c r="D93" s="122"/>
      <c r="E93" s="122"/>
      <c r="F93" s="122"/>
      <c r="G93" s="2"/>
    </row>
    <row r="94" spans="1:7" ht="17.25" customHeight="1" x14ac:dyDescent="0.25">
      <c r="A94" s="2"/>
      <c r="B94" s="33"/>
      <c r="C94" s="20"/>
      <c r="D94" s="20"/>
      <c r="E94" s="20"/>
      <c r="F94" s="20"/>
      <c r="G94" s="2"/>
    </row>
    <row r="95" spans="1:7" ht="17.25" customHeight="1" x14ac:dyDescent="0.25">
      <c r="A95" s="2"/>
      <c r="B95" s="49" t="s">
        <v>84</v>
      </c>
      <c r="C95" s="126" t="s">
        <v>85</v>
      </c>
      <c r="D95" s="126"/>
      <c r="E95" s="49" t="s">
        <v>53</v>
      </c>
      <c r="F95" s="28" t="s">
        <v>33</v>
      </c>
      <c r="G95" s="2"/>
    </row>
    <row r="96" spans="1:7" ht="17.25" customHeight="1" x14ac:dyDescent="0.25">
      <c r="A96" s="2"/>
      <c r="B96" s="52" t="s">
        <v>14</v>
      </c>
      <c r="C96" s="119" t="s">
        <v>86</v>
      </c>
      <c r="D96" s="119"/>
      <c r="E96" s="50">
        <f>1/12</f>
        <v>8.3333333333333329E-2</v>
      </c>
      <c r="F96" s="53">
        <f t="shared" ref="F96:F103" si="2">E96*$F$31</f>
        <v>189.90916666666664</v>
      </c>
      <c r="G96" s="2"/>
    </row>
    <row r="97" spans="1:7" ht="17.25" customHeight="1" x14ac:dyDescent="0.25">
      <c r="A97" s="2"/>
      <c r="B97" s="52" t="s">
        <v>16</v>
      </c>
      <c r="C97" s="119" t="s">
        <v>87</v>
      </c>
      <c r="D97" s="119"/>
      <c r="E97" s="50">
        <f>1/30/12</f>
        <v>2.7777777777777779E-3</v>
      </c>
      <c r="F97" s="53">
        <f t="shared" si="2"/>
        <v>6.3303055555555554</v>
      </c>
      <c r="G97" s="2"/>
    </row>
    <row r="98" spans="1:7" ht="17.25" customHeight="1" x14ac:dyDescent="0.25">
      <c r="A98" s="2"/>
      <c r="B98" s="52" t="s">
        <v>19</v>
      </c>
      <c r="C98" s="119" t="s">
        <v>88</v>
      </c>
      <c r="D98" s="119"/>
      <c r="E98" s="50">
        <f>(5/30/12)*0.015</f>
        <v>2.0833333333333332E-4</v>
      </c>
      <c r="F98" s="53">
        <f t="shared" si="2"/>
        <v>0.4747729166666666</v>
      </c>
      <c r="G98" s="2"/>
    </row>
    <row r="99" spans="1:7" ht="17.25" customHeight="1" x14ac:dyDescent="0.25">
      <c r="A99" s="2"/>
      <c r="B99" s="52" t="s">
        <v>21</v>
      </c>
      <c r="C99" s="119" t="s">
        <v>89</v>
      </c>
      <c r="D99" s="119"/>
      <c r="E99" s="50">
        <f>(1/12)*0.0178</f>
        <v>1.4833333333333332E-3</v>
      </c>
      <c r="F99" s="53">
        <f t="shared" si="2"/>
        <v>3.3803831666666664</v>
      </c>
      <c r="G99" s="2"/>
    </row>
    <row r="100" spans="1:7" ht="17.25" customHeight="1" x14ac:dyDescent="0.25">
      <c r="A100" s="2"/>
      <c r="B100" s="52" t="s">
        <v>36</v>
      </c>
      <c r="C100" s="119" t="s">
        <v>90</v>
      </c>
      <c r="D100" s="119"/>
      <c r="E100" s="50">
        <f>11.11%*5.28%*50%</f>
        <v>2.9330399999999996E-3</v>
      </c>
      <c r="F100" s="53">
        <f t="shared" si="2"/>
        <v>6.6841341863999988</v>
      </c>
      <c r="G100" s="2"/>
    </row>
    <row r="101" spans="1:7" ht="17.25" customHeight="1" x14ac:dyDescent="0.25">
      <c r="A101" s="2"/>
      <c r="B101" s="52" t="s">
        <v>59</v>
      </c>
      <c r="C101" s="119" t="s">
        <v>91</v>
      </c>
      <c r="D101" s="119"/>
      <c r="E101" s="50">
        <f>5/30/12</f>
        <v>1.3888888888888888E-2</v>
      </c>
      <c r="F101" s="53">
        <f t="shared" si="2"/>
        <v>31.651527777777773</v>
      </c>
      <c r="G101" s="2"/>
    </row>
    <row r="102" spans="1:7" ht="17.25" customHeight="1" x14ac:dyDescent="0.25">
      <c r="A102" s="2"/>
      <c r="B102" s="120" t="s">
        <v>92</v>
      </c>
      <c r="C102" s="120"/>
      <c r="D102" s="120"/>
      <c r="E102" s="54">
        <f>SUM(E96:E101)</f>
        <v>0.10462470666666668</v>
      </c>
      <c r="F102" s="55">
        <f t="shared" si="2"/>
        <v>238.43029026973335</v>
      </c>
      <c r="G102" s="2"/>
    </row>
    <row r="103" spans="1:7" ht="17.25" customHeight="1" x14ac:dyDescent="0.25">
      <c r="A103" s="2"/>
      <c r="B103" s="56" t="s">
        <v>38</v>
      </c>
      <c r="C103" s="121" t="s">
        <v>93</v>
      </c>
      <c r="D103" s="121"/>
      <c r="E103" s="57">
        <f>E102*E56</f>
        <v>4.1640633253333344E-2</v>
      </c>
      <c r="F103" s="53">
        <f t="shared" si="2"/>
        <v>94.895255527353882</v>
      </c>
      <c r="G103" s="2"/>
    </row>
    <row r="104" spans="1:7" ht="17.25" customHeight="1" x14ac:dyDescent="0.25">
      <c r="A104" s="2"/>
      <c r="B104" s="116" t="s">
        <v>63</v>
      </c>
      <c r="C104" s="116"/>
      <c r="D104" s="116"/>
      <c r="E104" s="54">
        <f>SUM(E102:E103)</f>
        <v>0.14626533992000001</v>
      </c>
      <c r="F104" s="37">
        <f>SUM(F102:F103)</f>
        <v>333.32554579708722</v>
      </c>
      <c r="G104" s="2"/>
    </row>
    <row r="105" spans="1:7" ht="17.25" customHeight="1" x14ac:dyDescent="0.25">
      <c r="A105" s="2"/>
      <c r="B105" s="20"/>
      <c r="C105" s="20"/>
      <c r="D105" s="20"/>
      <c r="E105" s="20"/>
      <c r="F105" s="20"/>
      <c r="G105" s="2"/>
    </row>
    <row r="106" spans="1:7" ht="17.25" customHeight="1" x14ac:dyDescent="0.25">
      <c r="A106" s="2"/>
      <c r="B106" s="122" t="s">
        <v>94</v>
      </c>
      <c r="C106" s="122"/>
      <c r="D106" s="122"/>
      <c r="E106" s="34"/>
      <c r="F106" s="58"/>
      <c r="G106" s="2"/>
    </row>
    <row r="107" spans="1:7" ht="17.25" customHeight="1" x14ac:dyDescent="0.25">
      <c r="A107" s="2"/>
      <c r="B107" s="33"/>
      <c r="C107" s="20"/>
      <c r="D107" s="20"/>
      <c r="E107" s="20"/>
      <c r="F107" s="20"/>
      <c r="G107" s="2"/>
    </row>
    <row r="108" spans="1:7" ht="17.25" customHeight="1" x14ac:dyDescent="0.25">
      <c r="A108" s="2"/>
      <c r="B108" s="28" t="s">
        <v>95</v>
      </c>
      <c r="C108" s="123" t="s">
        <v>96</v>
      </c>
      <c r="D108" s="123"/>
      <c r="E108" s="49" t="s">
        <v>53</v>
      </c>
      <c r="F108" s="28" t="s">
        <v>33</v>
      </c>
      <c r="G108" s="2"/>
    </row>
    <row r="109" spans="1:7" ht="17.25" customHeight="1" x14ac:dyDescent="0.25">
      <c r="A109" s="2"/>
      <c r="B109" s="29" t="s">
        <v>14</v>
      </c>
      <c r="C109" s="124" t="s">
        <v>97</v>
      </c>
      <c r="D109" s="124"/>
      <c r="E109" s="50">
        <v>0</v>
      </c>
      <c r="F109" s="53">
        <f>E109*F31</f>
        <v>0</v>
      </c>
      <c r="G109" s="2"/>
    </row>
    <row r="110" spans="1:7" ht="17.25" customHeight="1" x14ac:dyDescent="0.25">
      <c r="A110" s="2"/>
      <c r="B110" s="123" t="s">
        <v>42</v>
      </c>
      <c r="C110" s="123"/>
      <c r="D110" s="123"/>
      <c r="E110" s="54">
        <f>SUM(E109)</f>
        <v>0</v>
      </c>
      <c r="F110" s="55">
        <f>SUM(F109)</f>
        <v>0</v>
      </c>
      <c r="G110" s="2"/>
    </row>
    <row r="111" spans="1:7" ht="17.25" customHeight="1" x14ac:dyDescent="0.25">
      <c r="A111" s="2"/>
      <c r="B111" s="20"/>
      <c r="C111" s="20"/>
      <c r="D111" s="20"/>
      <c r="E111" s="20"/>
      <c r="F111" s="20"/>
      <c r="G111" s="2"/>
    </row>
    <row r="112" spans="1:7" ht="17.25" customHeight="1" x14ac:dyDescent="0.25">
      <c r="A112" s="2"/>
      <c r="B112" s="125" t="s">
        <v>98</v>
      </c>
      <c r="C112" s="125"/>
      <c r="D112" s="125"/>
      <c r="E112" s="125"/>
      <c r="F112" s="125"/>
      <c r="G112" s="2"/>
    </row>
    <row r="113" spans="1:7" ht="17.25" customHeight="1" x14ac:dyDescent="0.25">
      <c r="A113" s="2"/>
      <c r="B113" s="33"/>
      <c r="C113" s="20"/>
      <c r="D113" s="20"/>
      <c r="E113" s="20"/>
      <c r="F113" s="20"/>
      <c r="G113" s="2"/>
    </row>
    <row r="114" spans="1:7" ht="17.25" customHeight="1" x14ac:dyDescent="0.25">
      <c r="A114" s="2"/>
      <c r="B114" s="28">
        <v>4</v>
      </c>
      <c r="C114" s="116" t="s">
        <v>99</v>
      </c>
      <c r="D114" s="116"/>
      <c r="E114" s="116"/>
      <c r="F114" s="28" t="s">
        <v>33</v>
      </c>
      <c r="G114" s="2"/>
    </row>
    <row r="115" spans="1:7" ht="17.25" customHeight="1" x14ac:dyDescent="0.25">
      <c r="A115" s="2"/>
      <c r="B115" s="29" t="s">
        <v>84</v>
      </c>
      <c r="C115" s="117" t="s">
        <v>100</v>
      </c>
      <c r="D115" s="117"/>
      <c r="E115" s="117"/>
      <c r="F115" s="31">
        <f>F104</f>
        <v>333.32554579708722</v>
      </c>
      <c r="G115" s="2"/>
    </row>
    <row r="116" spans="1:7" ht="17.25" customHeight="1" x14ac:dyDescent="0.25">
      <c r="A116" s="2"/>
      <c r="B116" s="29" t="s">
        <v>95</v>
      </c>
      <c r="C116" s="117" t="s">
        <v>96</v>
      </c>
      <c r="D116" s="117"/>
      <c r="E116" s="117"/>
      <c r="F116" s="31">
        <f>F110</f>
        <v>0</v>
      </c>
      <c r="G116" s="2"/>
    </row>
    <row r="117" spans="1:7" ht="17.25" customHeight="1" x14ac:dyDescent="0.25">
      <c r="A117" s="2"/>
      <c r="B117" s="116" t="s">
        <v>42</v>
      </c>
      <c r="C117" s="116"/>
      <c r="D117" s="116"/>
      <c r="E117" s="116"/>
      <c r="F117" s="32">
        <f>SUM(F115:F116)</f>
        <v>333.32554579708722</v>
      </c>
      <c r="G117" s="2"/>
    </row>
    <row r="118" spans="1:7" ht="17.25" customHeight="1" x14ac:dyDescent="0.25">
      <c r="A118" s="2"/>
      <c r="B118" s="20"/>
      <c r="C118" s="20"/>
      <c r="D118" s="20"/>
      <c r="E118" s="20"/>
      <c r="F118" s="20"/>
      <c r="G118" s="2"/>
    </row>
    <row r="119" spans="1:7" ht="17.25" customHeight="1" x14ac:dyDescent="0.25">
      <c r="A119" s="2"/>
      <c r="B119" s="20"/>
      <c r="C119" s="20"/>
      <c r="D119" s="20"/>
      <c r="E119" s="20"/>
      <c r="F119" s="20"/>
      <c r="G119" s="2"/>
    </row>
    <row r="120" spans="1:7" ht="17.25" customHeight="1" x14ac:dyDescent="0.25">
      <c r="A120" s="2"/>
      <c r="B120" s="118" t="s">
        <v>101</v>
      </c>
      <c r="C120" s="118"/>
      <c r="D120" s="118"/>
      <c r="E120" s="118"/>
      <c r="F120" s="118"/>
      <c r="G120" s="2"/>
    </row>
    <row r="121" spans="1:7" ht="17.25" customHeight="1" x14ac:dyDescent="0.25">
      <c r="A121" s="2"/>
      <c r="B121" s="20"/>
      <c r="C121" s="20"/>
      <c r="D121" s="20"/>
      <c r="E121" s="20"/>
      <c r="F121" s="20"/>
      <c r="G121" s="2"/>
    </row>
    <row r="122" spans="1:7" ht="17.25" customHeight="1" x14ac:dyDescent="0.25">
      <c r="A122" s="2"/>
      <c r="B122" s="28">
        <v>5</v>
      </c>
      <c r="C122" s="116" t="s">
        <v>102</v>
      </c>
      <c r="D122" s="116"/>
      <c r="E122" s="116"/>
      <c r="F122" s="28" t="s">
        <v>33</v>
      </c>
      <c r="G122" s="2"/>
    </row>
    <row r="123" spans="1:7" ht="17.25" customHeight="1" x14ac:dyDescent="0.25">
      <c r="A123" s="2"/>
      <c r="B123" s="29" t="s">
        <v>14</v>
      </c>
      <c r="C123" s="117" t="s">
        <v>104</v>
      </c>
      <c r="D123" s="117"/>
      <c r="E123" s="117"/>
      <c r="F123" s="59">
        <v>15</v>
      </c>
      <c r="G123" s="2"/>
    </row>
    <row r="124" spans="1:7" ht="17.25" customHeight="1" x14ac:dyDescent="0.25">
      <c r="A124" s="2"/>
      <c r="B124" s="29" t="s">
        <v>16</v>
      </c>
      <c r="C124" s="117" t="s">
        <v>41</v>
      </c>
      <c r="D124" s="117"/>
      <c r="E124" s="117"/>
      <c r="F124" s="31">
        <v>0</v>
      </c>
      <c r="G124" s="2"/>
    </row>
    <row r="125" spans="1:7" ht="17.25" customHeight="1" x14ac:dyDescent="0.25">
      <c r="A125" s="2"/>
      <c r="B125" s="116" t="s">
        <v>63</v>
      </c>
      <c r="C125" s="116"/>
      <c r="D125" s="116"/>
      <c r="E125" s="116"/>
      <c r="F125" s="32">
        <f>SUM(F123:F124)</f>
        <v>15</v>
      </c>
      <c r="G125" s="2"/>
    </row>
    <row r="126" spans="1:7" ht="17.25" customHeight="1" x14ac:dyDescent="0.25">
      <c r="A126" s="2"/>
      <c r="B126" s="20"/>
      <c r="C126" s="20"/>
      <c r="D126" s="20"/>
      <c r="E126" s="20"/>
      <c r="F126" s="20"/>
      <c r="G126" s="2"/>
    </row>
    <row r="127" spans="1:7" ht="17.25" customHeight="1" x14ac:dyDescent="0.25">
      <c r="A127" s="2"/>
      <c r="B127" s="20"/>
      <c r="C127" s="20"/>
      <c r="D127" s="20"/>
      <c r="E127" s="20"/>
      <c r="F127" s="20"/>
      <c r="G127" s="2"/>
    </row>
    <row r="128" spans="1:7" ht="17.25" customHeight="1" x14ac:dyDescent="0.25">
      <c r="A128" s="2"/>
      <c r="B128" s="118" t="s">
        <v>105</v>
      </c>
      <c r="C128" s="118"/>
      <c r="D128" s="118"/>
      <c r="E128" s="118"/>
      <c r="F128" s="118"/>
      <c r="G128" s="2"/>
    </row>
    <row r="129" spans="1:7" ht="17.25" customHeight="1" x14ac:dyDescent="0.25">
      <c r="A129" s="2"/>
      <c r="B129" s="20"/>
      <c r="C129" s="20"/>
      <c r="D129" s="20"/>
      <c r="E129" s="20"/>
      <c r="F129" s="20"/>
      <c r="G129" s="2"/>
    </row>
    <row r="130" spans="1:7" ht="17.25" customHeight="1" x14ac:dyDescent="0.25">
      <c r="A130" s="2"/>
      <c r="B130" s="28">
        <v>6</v>
      </c>
      <c r="C130" s="116" t="s">
        <v>106</v>
      </c>
      <c r="D130" s="116"/>
      <c r="E130" s="28" t="s">
        <v>53</v>
      </c>
      <c r="F130" s="28" t="s">
        <v>33</v>
      </c>
      <c r="G130" s="2"/>
    </row>
    <row r="131" spans="1:7" ht="17.25" customHeight="1" x14ac:dyDescent="0.25">
      <c r="A131" s="2"/>
      <c r="B131" s="29" t="s">
        <v>14</v>
      </c>
      <c r="C131" s="117" t="s">
        <v>107</v>
      </c>
      <c r="D131" s="117"/>
      <c r="E131" s="60">
        <v>0.06</v>
      </c>
      <c r="F131" s="61">
        <f>F148*E131</f>
        <v>294.43082620449184</v>
      </c>
      <c r="G131" s="2"/>
    </row>
    <row r="132" spans="1:7" ht="17.25" customHeight="1" x14ac:dyDescent="0.25">
      <c r="A132" s="2"/>
      <c r="B132" s="29" t="s">
        <v>16</v>
      </c>
      <c r="C132" s="117" t="s">
        <v>108</v>
      </c>
      <c r="D132" s="117"/>
      <c r="E132" s="62">
        <v>6.7900000000000002E-2</v>
      </c>
      <c r="F132" s="48">
        <f>E132*(F148+F131)</f>
        <v>353.18940475403491</v>
      </c>
      <c r="G132" s="2"/>
    </row>
    <row r="133" spans="1:7" ht="17.25" customHeight="1" x14ac:dyDescent="0.25">
      <c r="A133" s="2"/>
      <c r="B133" s="29" t="s">
        <v>19</v>
      </c>
      <c r="C133" s="117" t="s">
        <v>109</v>
      </c>
      <c r="D133" s="117"/>
      <c r="E133" s="62">
        <f>SUM(E134:E136)</f>
        <v>8.6499999999999994E-2</v>
      </c>
      <c r="F133" s="48">
        <f>SUM(F134:F136)</f>
        <v>525.98824056492049</v>
      </c>
      <c r="G133" s="2"/>
    </row>
    <row r="134" spans="1:7" ht="17.25" customHeight="1" x14ac:dyDescent="0.25">
      <c r="A134" s="2"/>
      <c r="B134" s="29"/>
      <c r="C134" s="117" t="s">
        <v>110</v>
      </c>
      <c r="D134" s="117"/>
      <c r="E134" s="63">
        <f>3.65%</f>
        <v>3.6499999999999998E-2</v>
      </c>
      <c r="F134" s="48">
        <f>((F148+F131+F132)/(1-E133))*E134</f>
        <v>221.94879515167165</v>
      </c>
      <c r="G134" s="2"/>
    </row>
    <row r="135" spans="1:7" ht="17.25" customHeight="1" x14ac:dyDescent="0.25">
      <c r="A135" s="2"/>
      <c r="B135" s="29"/>
      <c r="C135" s="117" t="s">
        <v>111</v>
      </c>
      <c r="D135" s="117"/>
      <c r="E135" s="62">
        <v>0</v>
      </c>
      <c r="F135" s="48">
        <f>((F148+F131+F132)/(1-E133))*E135</f>
        <v>0</v>
      </c>
      <c r="G135" s="2"/>
    </row>
    <row r="136" spans="1:7" ht="17.25" customHeight="1" x14ac:dyDescent="0.25">
      <c r="A136" s="2"/>
      <c r="B136" s="29"/>
      <c r="C136" s="117" t="s">
        <v>112</v>
      </c>
      <c r="D136" s="117"/>
      <c r="E136" s="62">
        <v>0.05</v>
      </c>
      <c r="F136" s="48">
        <f>((F148+F131+F132)/(1-E133))*E136</f>
        <v>304.03944541324887</v>
      </c>
      <c r="G136" s="2"/>
    </row>
    <row r="137" spans="1:7" ht="17.25" customHeight="1" x14ac:dyDescent="0.25">
      <c r="A137" s="2"/>
      <c r="B137" s="116" t="s">
        <v>63</v>
      </c>
      <c r="C137" s="116"/>
      <c r="D137" s="116"/>
      <c r="E137" s="39">
        <f>SUM(E131:E133)</f>
        <v>0.21440000000000001</v>
      </c>
      <c r="F137" s="32">
        <f>SUM(F131:F133)</f>
        <v>1173.6084715234472</v>
      </c>
      <c r="G137" s="2"/>
    </row>
    <row r="138" spans="1:7" ht="17.25" customHeight="1" x14ac:dyDescent="0.25">
      <c r="A138" s="2"/>
      <c r="B138" s="20"/>
      <c r="C138" s="20"/>
      <c r="D138" s="20"/>
      <c r="E138" s="20"/>
      <c r="F138" s="20"/>
      <c r="G138" s="2"/>
    </row>
    <row r="139" spans="1:7" ht="17.25" customHeight="1" x14ac:dyDescent="0.25">
      <c r="A139" s="2"/>
      <c r="B139" s="20"/>
      <c r="C139" s="20"/>
      <c r="D139" s="20"/>
      <c r="E139" s="20"/>
      <c r="F139" s="20"/>
      <c r="G139" s="2"/>
    </row>
    <row r="140" spans="1:7" ht="17.25" customHeight="1" x14ac:dyDescent="0.25">
      <c r="A140" s="2"/>
      <c r="B140" s="118" t="s">
        <v>113</v>
      </c>
      <c r="C140" s="118"/>
      <c r="D140" s="118"/>
      <c r="E140" s="118"/>
      <c r="F140" s="118"/>
      <c r="G140" s="2"/>
    </row>
    <row r="141" spans="1:7" ht="17.25" customHeight="1" x14ac:dyDescent="0.25">
      <c r="A141" s="2"/>
      <c r="B141" s="20"/>
      <c r="C141" s="20"/>
      <c r="D141" s="20"/>
      <c r="E141" s="20"/>
      <c r="F141" s="20"/>
      <c r="G141" s="2"/>
    </row>
    <row r="142" spans="1:7" ht="17.25" customHeight="1" x14ac:dyDescent="0.25">
      <c r="A142" s="2"/>
      <c r="B142" s="28"/>
      <c r="C142" s="116" t="s">
        <v>114</v>
      </c>
      <c r="D142" s="116"/>
      <c r="E142" s="116"/>
      <c r="F142" s="28" t="s">
        <v>33</v>
      </c>
      <c r="G142" s="2"/>
    </row>
    <row r="143" spans="1:7" ht="17.25" customHeight="1" x14ac:dyDescent="0.25">
      <c r="A143" s="2"/>
      <c r="B143" s="28" t="s">
        <v>14</v>
      </c>
      <c r="C143" s="117" t="s">
        <v>31</v>
      </c>
      <c r="D143" s="117"/>
      <c r="E143" s="117"/>
      <c r="F143" s="31">
        <f>F31</f>
        <v>2278.91</v>
      </c>
      <c r="G143" s="2"/>
    </row>
    <row r="144" spans="1:7" ht="17.25" customHeight="1" x14ac:dyDescent="0.25">
      <c r="A144" s="2"/>
      <c r="B144" s="28" t="s">
        <v>16</v>
      </c>
      <c r="C144" s="117" t="s">
        <v>43</v>
      </c>
      <c r="D144" s="117"/>
      <c r="E144" s="117"/>
      <c r="F144" s="31">
        <f>F76</f>
        <v>2127.9289333333331</v>
      </c>
      <c r="G144" s="2"/>
    </row>
    <row r="145" spans="1:7" ht="17.25" customHeight="1" x14ac:dyDescent="0.25">
      <c r="A145" s="2"/>
      <c r="B145" s="28" t="s">
        <v>19</v>
      </c>
      <c r="C145" s="117" t="s">
        <v>76</v>
      </c>
      <c r="D145" s="117"/>
      <c r="E145" s="117"/>
      <c r="F145" s="31">
        <f>F88</f>
        <v>152.01595761111108</v>
      </c>
      <c r="G145" s="2"/>
    </row>
    <row r="146" spans="1:7" ht="17.25" customHeight="1" x14ac:dyDescent="0.25">
      <c r="A146" s="2"/>
      <c r="B146" s="28" t="s">
        <v>21</v>
      </c>
      <c r="C146" s="117" t="s">
        <v>82</v>
      </c>
      <c r="D146" s="117"/>
      <c r="E146" s="117"/>
      <c r="F146" s="31">
        <f>F117</f>
        <v>333.32554579708722</v>
      </c>
      <c r="G146" s="2"/>
    </row>
    <row r="147" spans="1:7" ht="17.25" customHeight="1" x14ac:dyDescent="0.25">
      <c r="A147" s="2"/>
      <c r="B147" s="28" t="s">
        <v>36</v>
      </c>
      <c r="C147" s="117" t="s">
        <v>101</v>
      </c>
      <c r="D147" s="117"/>
      <c r="E147" s="117"/>
      <c r="F147" s="31">
        <f>F125</f>
        <v>15</v>
      </c>
      <c r="G147" s="2"/>
    </row>
    <row r="148" spans="1:7" ht="17.25" customHeight="1" x14ac:dyDescent="0.25">
      <c r="A148" s="2"/>
      <c r="B148" s="116" t="s">
        <v>115</v>
      </c>
      <c r="C148" s="116"/>
      <c r="D148" s="116"/>
      <c r="E148" s="116"/>
      <c r="F148" s="37">
        <f>SUM(F143:F147)</f>
        <v>4907.1804367415307</v>
      </c>
      <c r="G148" s="2"/>
    </row>
    <row r="149" spans="1:7" ht="17.25" customHeight="1" x14ac:dyDescent="0.25">
      <c r="A149" s="2"/>
      <c r="B149" s="28" t="s">
        <v>59</v>
      </c>
      <c r="C149" s="117" t="s">
        <v>116</v>
      </c>
      <c r="D149" s="117"/>
      <c r="E149" s="117"/>
      <c r="F149" s="31">
        <f>F137</f>
        <v>1173.6084715234472</v>
      </c>
      <c r="G149" s="2"/>
    </row>
    <row r="150" spans="1:7" ht="17.25" customHeight="1" x14ac:dyDescent="0.25">
      <c r="A150" s="2"/>
      <c r="B150" s="116" t="s">
        <v>117</v>
      </c>
      <c r="C150" s="116"/>
      <c r="D150" s="116"/>
      <c r="E150" s="116"/>
      <c r="F150" s="37">
        <f>TRUNC(SUM(F148:F149),2)</f>
        <v>6080.78</v>
      </c>
      <c r="G150" s="2"/>
    </row>
    <row r="151" spans="1:7" ht="17.25" customHeight="1" x14ac:dyDescent="0.25">
      <c r="A151" s="2"/>
      <c r="B151" s="20"/>
      <c r="C151" s="20"/>
      <c r="D151" s="20"/>
      <c r="E151" s="20"/>
      <c r="F151" s="20"/>
      <c r="G151" s="2"/>
    </row>
    <row r="152" spans="1:7" ht="17.25" customHeight="1" x14ac:dyDescent="0.25">
      <c r="A152" s="2"/>
      <c r="B152" s="20"/>
      <c r="C152" s="20"/>
      <c r="D152" s="20"/>
      <c r="E152" s="20"/>
      <c r="F152" s="20"/>
      <c r="G152" s="2"/>
    </row>
  </sheetData>
  <mergeCells count="108">
    <mergeCell ref="D14:F14"/>
    <mergeCell ref="D15:F15"/>
    <mergeCell ref="D16:F16"/>
    <mergeCell ref="D17:F17"/>
    <mergeCell ref="D18:F18"/>
    <mergeCell ref="D19:F19"/>
    <mergeCell ref="B22:F22"/>
    <mergeCell ref="C24:E24"/>
    <mergeCell ref="B2:F2"/>
    <mergeCell ref="B3:F3"/>
    <mergeCell ref="B4:F4"/>
    <mergeCell ref="B6:F6"/>
    <mergeCell ref="D8:F8"/>
    <mergeCell ref="D9:F9"/>
    <mergeCell ref="D10:F10"/>
    <mergeCell ref="D11:F11"/>
    <mergeCell ref="D13:F13"/>
    <mergeCell ref="C26:D26"/>
    <mergeCell ref="C27:D27"/>
    <mergeCell ref="C28:D28"/>
    <mergeCell ref="C29:D29"/>
    <mergeCell ref="C30:D30"/>
    <mergeCell ref="B31:E31"/>
    <mergeCell ref="B34:F34"/>
    <mergeCell ref="B36:F36"/>
    <mergeCell ref="C38:D38"/>
    <mergeCell ref="B41:E41"/>
    <mergeCell ref="B43:E43"/>
    <mergeCell ref="B45:F45"/>
    <mergeCell ref="C47:D47"/>
    <mergeCell ref="C48:D48"/>
    <mergeCell ref="C49:D49"/>
    <mergeCell ref="C50:D50"/>
    <mergeCell ref="C39:D39"/>
    <mergeCell ref="C40:D40"/>
    <mergeCell ref="C51:D51"/>
    <mergeCell ref="C52:D52"/>
    <mergeCell ref="C53:D53"/>
    <mergeCell ref="C54:D54"/>
    <mergeCell ref="C55:D55"/>
    <mergeCell ref="B56:D56"/>
    <mergeCell ref="B58:F58"/>
    <mergeCell ref="C63:E63"/>
    <mergeCell ref="C64:E64"/>
    <mergeCell ref="C65:E65"/>
    <mergeCell ref="C66:E66"/>
    <mergeCell ref="C67:E67"/>
    <mergeCell ref="B68:E68"/>
    <mergeCell ref="B70:F70"/>
    <mergeCell ref="C72:E72"/>
    <mergeCell ref="C73:E73"/>
    <mergeCell ref="C74:E74"/>
    <mergeCell ref="C75:E75"/>
    <mergeCell ref="B76:E76"/>
    <mergeCell ref="B79:F79"/>
    <mergeCell ref="C81:D81"/>
    <mergeCell ref="C82:D82"/>
    <mergeCell ref="C83:D83"/>
    <mergeCell ref="C84:D84"/>
    <mergeCell ref="C85:D85"/>
    <mergeCell ref="C86:D86"/>
    <mergeCell ref="C87:D87"/>
    <mergeCell ref="B88:D88"/>
    <mergeCell ref="B91:F91"/>
    <mergeCell ref="B93:F93"/>
    <mergeCell ref="C95:D95"/>
    <mergeCell ref="C96:D96"/>
    <mergeCell ref="C97:D97"/>
    <mergeCell ref="C98:D98"/>
    <mergeCell ref="C99:D99"/>
    <mergeCell ref="C100:D100"/>
    <mergeCell ref="C101:D101"/>
    <mergeCell ref="B102:D102"/>
    <mergeCell ref="C103:D103"/>
    <mergeCell ref="B104:D104"/>
    <mergeCell ref="B106:D106"/>
    <mergeCell ref="C108:D108"/>
    <mergeCell ref="C109:D109"/>
    <mergeCell ref="B110:D110"/>
    <mergeCell ref="B112:F112"/>
    <mergeCell ref="C114:E114"/>
    <mergeCell ref="C115:E115"/>
    <mergeCell ref="C116:E116"/>
    <mergeCell ref="B117:E117"/>
    <mergeCell ref="B120:F120"/>
    <mergeCell ref="C122:E122"/>
    <mergeCell ref="C123:E123"/>
    <mergeCell ref="C124:E124"/>
    <mergeCell ref="B125:E125"/>
    <mergeCell ref="B128:F128"/>
    <mergeCell ref="C130:D130"/>
    <mergeCell ref="C131:D131"/>
    <mergeCell ref="C132:D132"/>
    <mergeCell ref="C133:D133"/>
    <mergeCell ref="C134:D134"/>
    <mergeCell ref="C135:D135"/>
    <mergeCell ref="B148:E148"/>
    <mergeCell ref="C149:E149"/>
    <mergeCell ref="B150:E150"/>
    <mergeCell ref="C136:D136"/>
    <mergeCell ref="B137:D137"/>
    <mergeCell ref="B140:F140"/>
    <mergeCell ref="C142:E142"/>
    <mergeCell ref="C143:E143"/>
    <mergeCell ref="C144:E144"/>
    <mergeCell ref="C145:E145"/>
    <mergeCell ref="C146:E146"/>
    <mergeCell ref="C147:E14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fitToHeight="0" orientation="portrait" r:id="rId1"/>
  <headerFooter>
    <oddHeader>&amp;C&amp;A</oddHeader>
    <oddFooter>&amp;C&amp;P</oddFooter>
  </headerFooter>
  <rowBreaks count="2" manualBreakCount="2">
    <brk id="56" min="1" max="5" man="1"/>
    <brk id="110" min="1" max="5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topLeftCell="A25" zoomScale="80" zoomScaleNormal="80" workbookViewId="0">
      <selection activeCell="O36" sqref="O36"/>
    </sheetView>
  </sheetViews>
  <sheetFormatPr defaultColWidth="8.7109375" defaultRowHeight="15.75" x14ac:dyDescent="0.25"/>
  <cols>
    <col min="1" max="1" width="3.140625" style="2" customWidth="1"/>
    <col min="2" max="2" width="9.140625" style="64" customWidth="1"/>
    <col min="3" max="3" width="49.28515625" style="64" customWidth="1"/>
    <col min="4" max="9" width="14.28515625" style="64" customWidth="1"/>
    <col min="10" max="10" width="3.140625" style="2" customWidth="1"/>
  </cols>
  <sheetData>
    <row r="1" spans="1:10" x14ac:dyDescent="0.25">
      <c r="B1" s="143" t="str">
        <f>Resumo!$B$2</f>
        <v>PLANILHA DE CUSTOS E FORMAÇÃO DE PREÇOS</v>
      </c>
      <c r="C1" s="143"/>
      <c r="D1" s="143"/>
      <c r="E1" s="143"/>
      <c r="F1" s="143"/>
      <c r="G1" s="143"/>
      <c r="H1" s="143"/>
      <c r="I1" s="143"/>
    </row>
    <row r="2" spans="1:10" x14ac:dyDescent="0.25">
      <c r="B2" s="143" t="str">
        <f>Resumo!$B$3</f>
        <v>MODELO PARA A CONSOLIDAÇÃO E APRESENTAÇÃO DE PROPOSTAS</v>
      </c>
      <c r="C2" s="143"/>
      <c r="D2" s="143"/>
      <c r="E2" s="143"/>
      <c r="F2" s="143"/>
      <c r="G2" s="143"/>
      <c r="H2" s="143"/>
      <c r="I2" s="143"/>
    </row>
    <row r="3" spans="1:10" x14ac:dyDescent="0.25">
      <c r="B3" s="144" t="str">
        <f>Resumo!$B$4</f>
        <v>Planilha em conformidade com as INs 05/2017 e 07/2018.</v>
      </c>
      <c r="C3" s="144"/>
      <c r="D3" s="144"/>
      <c r="E3" s="144"/>
      <c r="F3" s="144"/>
      <c r="G3" s="144"/>
      <c r="H3" s="144"/>
      <c r="I3" s="144"/>
    </row>
    <row r="4" spans="1:10" x14ac:dyDescent="0.25">
      <c r="B4" s="65"/>
      <c r="C4" s="65"/>
      <c r="D4" s="65"/>
      <c r="E4" s="65"/>
      <c r="F4" s="65"/>
      <c r="G4" s="65"/>
      <c r="H4" s="65"/>
      <c r="I4" s="65"/>
    </row>
    <row r="5" spans="1:10" x14ac:dyDescent="0.25">
      <c r="B5" s="144" t="str">
        <f>Resumo!B6</f>
        <v>Serviço de Assessor de imprensa, Analista de mídias sociais e Editor de mídia audiovisual - Pregão Eletrônico nº 90042/2024</v>
      </c>
      <c r="C5" s="144"/>
      <c r="D5" s="144"/>
      <c r="E5" s="144"/>
      <c r="F5" s="144"/>
      <c r="G5" s="144"/>
      <c r="H5" s="144"/>
      <c r="I5" s="144"/>
    </row>
    <row r="6" spans="1:10" x14ac:dyDescent="0.25">
      <c r="B6" s="65"/>
      <c r="C6" s="65"/>
      <c r="D6" s="65"/>
      <c r="E6" s="65"/>
      <c r="F6" s="65"/>
      <c r="G6" s="65"/>
      <c r="H6" s="65"/>
      <c r="I6" s="65"/>
    </row>
    <row r="7" spans="1:10" x14ac:dyDescent="0.25">
      <c r="B7" s="65"/>
      <c r="C7" s="65"/>
      <c r="D7" s="65"/>
      <c r="E7" s="65"/>
      <c r="F7" s="65"/>
      <c r="G7" s="65"/>
      <c r="H7" s="65"/>
      <c r="I7" s="65"/>
    </row>
    <row r="8" spans="1:10" ht="15" x14ac:dyDescent="0.25">
      <c r="B8" s="118" t="s">
        <v>141</v>
      </c>
      <c r="C8" s="118"/>
      <c r="D8" s="118"/>
      <c r="E8" s="118"/>
      <c r="F8" s="118"/>
      <c r="G8" s="118"/>
      <c r="H8" s="118"/>
      <c r="I8" s="118"/>
    </row>
    <row r="9" spans="1:10" x14ac:dyDescent="0.25">
      <c r="A9" s="8"/>
      <c r="J9" s="8"/>
    </row>
    <row r="10" spans="1:10" ht="47.25" x14ac:dyDescent="0.25">
      <c r="B10" s="66" t="s">
        <v>118</v>
      </c>
      <c r="C10" s="66" t="s">
        <v>119</v>
      </c>
      <c r="D10" s="67" t="s">
        <v>120</v>
      </c>
      <c r="E10" s="67" t="s">
        <v>121</v>
      </c>
      <c r="F10" s="66" t="s">
        <v>122</v>
      </c>
      <c r="G10" s="66" t="s">
        <v>123</v>
      </c>
      <c r="H10" s="66" t="s">
        <v>124</v>
      </c>
      <c r="I10" s="66" t="s">
        <v>125</v>
      </c>
    </row>
    <row r="11" spans="1:10" ht="72" x14ac:dyDescent="0.25">
      <c r="A11" s="14"/>
      <c r="B11" s="68">
        <v>1</v>
      </c>
      <c r="C11" s="69" t="s">
        <v>143</v>
      </c>
      <c r="D11" s="70">
        <v>1</v>
      </c>
      <c r="E11" s="70">
        <v>2</v>
      </c>
      <c r="F11" s="70">
        <f t="shared" ref="F11:F17" si="0">D11*E11</f>
        <v>2</v>
      </c>
      <c r="G11" s="71">
        <v>115.86</v>
      </c>
      <c r="H11" s="72">
        <f t="shared" ref="H11:H17" si="1">F11*G11</f>
        <v>231.72</v>
      </c>
      <c r="I11" s="73">
        <f t="shared" ref="I11:I17" si="2">H11/12</f>
        <v>19.309999999999999</v>
      </c>
      <c r="J11" s="14"/>
    </row>
    <row r="12" spans="1:10" ht="36" x14ac:dyDescent="0.25">
      <c r="A12" s="14"/>
      <c r="B12" s="68">
        <v>2</v>
      </c>
      <c r="C12" s="69" t="s">
        <v>144</v>
      </c>
      <c r="D12" s="70">
        <v>2</v>
      </c>
      <c r="E12" s="70">
        <v>2</v>
      </c>
      <c r="F12" s="70">
        <f t="shared" si="0"/>
        <v>4</v>
      </c>
      <c r="G12" s="71">
        <v>69.819999999999993</v>
      </c>
      <c r="H12" s="72">
        <f t="shared" si="1"/>
        <v>279.27999999999997</v>
      </c>
      <c r="I12" s="73">
        <f t="shared" si="2"/>
        <v>23.27333333333333</v>
      </c>
      <c r="J12" s="14"/>
    </row>
    <row r="13" spans="1:10" x14ac:dyDescent="0.25">
      <c r="B13" s="68">
        <v>3</v>
      </c>
      <c r="C13" s="69" t="s">
        <v>145</v>
      </c>
      <c r="D13" s="70">
        <v>1</v>
      </c>
      <c r="E13" s="70">
        <v>2</v>
      </c>
      <c r="F13" s="70">
        <f t="shared" si="0"/>
        <v>2</v>
      </c>
      <c r="G13" s="71">
        <v>72.19</v>
      </c>
      <c r="H13" s="72">
        <f t="shared" si="1"/>
        <v>144.38</v>
      </c>
      <c r="I13" s="73">
        <f t="shared" si="2"/>
        <v>12.031666666666666</v>
      </c>
    </row>
    <row r="14" spans="1:10" ht="24" x14ac:dyDescent="0.25">
      <c r="B14" s="68">
        <v>4</v>
      </c>
      <c r="C14" s="69" t="s">
        <v>146</v>
      </c>
      <c r="D14" s="70">
        <v>2</v>
      </c>
      <c r="E14" s="70">
        <v>2</v>
      </c>
      <c r="F14" s="70">
        <f t="shared" si="0"/>
        <v>4</v>
      </c>
      <c r="G14" s="71">
        <v>79.92</v>
      </c>
      <c r="H14" s="72">
        <f t="shared" si="1"/>
        <v>319.68</v>
      </c>
      <c r="I14" s="73">
        <f t="shared" si="2"/>
        <v>26.64</v>
      </c>
    </row>
    <row r="15" spans="1:10" ht="24" x14ac:dyDescent="0.25">
      <c r="B15" s="68">
        <v>5</v>
      </c>
      <c r="C15" s="69" t="s">
        <v>147</v>
      </c>
      <c r="D15" s="70">
        <v>1</v>
      </c>
      <c r="E15" s="70">
        <v>2</v>
      </c>
      <c r="F15" s="70">
        <f t="shared" si="0"/>
        <v>2</v>
      </c>
      <c r="G15" s="71">
        <v>46.18</v>
      </c>
      <c r="H15" s="72">
        <f t="shared" si="1"/>
        <v>92.36</v>
      </c>
      <c r="I15" s="73">
        <f t="shared" si="2"/>
        <v>7.6966666666666663</v>
      </c>
    </row>
    <row r="16" spans="1:10" x14ac:dyDescent="0.25">
      <c r="B16" s="68">
        <v>6</v>
      </c>
      <c r="C16" s="69" t="s">
        <v>148</v>
      </c>
      <c r="D16" s="70">
        <v>2</v>
      </c>
      <c r="E16" s="70">
        <v>2</v>
      </c>
      <c r="F16" s="70">
        <f t="shared" si="0"/>
        <v>4</v>
      </c>
      <c r="G16" s="71">
        <v>27.74</v>
      </c>
      <c r="H16" s="72">
        <f t="shared" si="1"/>
        <v>110.96</v>
      </c>
      <c r="I16" s="73">
        <f t="shared" si="2"/>
        <v>9.2466666666666661</v>
      </c>
    </row>
    <row r="17" spans="2:9" x14ac:dyDescent="0.25">
      <c r="B17" s="68">
        <v>7</v>
      </c>
      <c r="C17" s="69" t="s">
        <v>149</v>
      </c>
      <c r="D17" s="70">
        <v>3</v>
      </c>
      <c r="E17" s="70">
        <v>2</v>
      </c>
      <c r="F17" s="70">
        <f t="shared" si="0"/>
        <v>6</v>
      </c>
      <c r="G17" s="71">
        <v>8.7899999999999991</v>
      </c>
      <c r="H17" s="72">
        <f t="shared" si="1"/>
        <v>52.739999999999995</v>
      </c>
      <c r="I17" s="73">
        <f t="shared" si="2"/>
        <v>4.3949999999999996</v>
      </c>
    </row>
    <row r="18" spans="2:9" x14ac:dyDescent="0.25">
      <c r="B18" s="68">
        <v>8</v>
      </c>
      <c r="C18" s="69" t="s">
        <v>150</v>
      </c>
      <c r="D18" s="70">
        <v>1</v>
      </c>
      <c r="E18" s="70">
        <v>2</v>
      </c>
      <c r="F18" s="70">
        <f t="shared" ref="F18:F24" si="3">D18*E18</f>
        <v>2</v>
      </c>
      <c r="G18" s="71">
        <v>26</v>
      </c>
      <c r="H18" s="72">
        <f t="shared" ref="H18:H24" si="4">F18*G18</f>
        <v>52</v>
      </c>
      <c r="I18" s="73">
        <f t="shared" ref="I18:I24" si="5">H18/12</f>
        <v>4.333333333333333</v>
      </c>
    </row>
    <row r="19" spans="2:9" ht="24" x14ac:dyDescent="0.25">
      <c r="B19" s="68">
        <v>9</v>
      </c>
      <c r="C19" s="69" t="s">
        <v>151</v>
      </c>
      <c r="D19" s="70">
        <v>1</v>
      </c>
      <c r="E19" s="70">
        <v>2</v>
      </c>
      <c r="F19" s="70">
        <f t="shared" si="3"/>
        <v>2</v>
      </c>
      <c r="G19" s="71">
        <v>129.88999999999999</v>
      </c>
      <c r="H19" s="72">
        <f t="shared" si="4"/>
        <v>259.77999999999997</v>
      </c>
      <c r="I19" s="73">
        <f t="shared" si="5"/>
        <v>21.64833333333333</v>
      </c>
    </row>
    <row r="20" spans="2:9" x14ac:dyDescent="0.25">
      <c r="B20" s="68">
        <v>10</v>
      </c>
      <c r="C20" s="69" t="s">
        <v>152</v>
      </c>
      <c r="D20" s="70">
        <v>1</v>
      </c>
      <c r="E20" s="70">
        <v>2</v>
      </c>
      <c r="F20" s="70">
        <f t="shared" si="3"/>
        <v>2</v>
      </c>
      <c r="G20" s="71">
        <v>34.81</v>
      </c>
      <c r="H20" s="72">
        <f t="shared" si="4"/>
        <v>69.62</v>
      </c>
      <c r="I20" s="73">
        <f t="shared" si="5"/>
        <v>5.8016666666666667</v>
      </c>
    </row>
    <row r="21" spans="2:9" ht="36" x14ac:dyDescent="0.25">
      <c r="B21" s="68">
        <v>11</v>
      </c>
      <c r="C21" s="69" t="s">
        <v>153</v>
      </c>
      <c r="D21" s="70">
        <v>1</v>
      </c>
      <c r="E21" s="70">
        <v>2</v>
      </c>
      <c r="F21" s="70">
        <f t="shared" si="3"/>
        <v>2</v>
      </c>
      <c r="G21" s="71">
        <v>80.47</v>
      </c>
      <c r="H21" s="72">
        <f t="shared" si="4"/>
        <v>160.94</v>
      </c>
      <c r="I21" s="73">
        <f t="shared" si="5"/>
        <v>13.411666666666667</v>
      </c>
    </row>
    <row r="22" spans="2:9" ht="36" x14ac:dyDescent="0.25">
      <c r="B22" s="68">
        <v>12</v>
      </c>
      <c r="C22" s="69" t="s">
        <v>126</v>
      </c>
      <c r="D22" s="70">
        <v>1</v>
      </c>
      <c r="E22" s="70">
        <v>1</v>
      </c>
      <c r="F22" s="70">
        <f t="shared" si="3"/>
        <v>1</v>
      </c>
      <c r="G22" s="71">
        <v>153.29</v>
      </c>
      <c r="H22" s="72">
        <f t="shared" si="4"/>
        <v>153.29</v>
      </c>
      <c r="I22" s="73">
        <f t="shared" si="5"/>
        <v>12.774166666666666</v>
      </c>
    </row>
    <row r="23" spans="2:9" x14ac:dyDescent="0.25">
      <c r="B23" s="68">
        <v>13</v>
      </c>
      <c r="C23" s="69" t="s">
        <v>127</v>
      </c>
      <c r="D23" s="70">
        <v>1</v>
      </c>
      <c r="E23" s="70">
        <v>1</v>
      </c>
      <c r="F23" s="70">
        <f t="shared" si="3"/>
        <v>1</v>
      </c>
      <c r="G23" s="71">
        <v>7.26</v>
      </c>
      <c r="H23" s="72">
        <f t="shared" si="4"/>
        <v>7.26</v>
      </c>
      <c r="I23" s="73">
        <f t="shared" si="5"/>
        <v>0.60499999999999998</v>
      </c>
    </row>
    <row r="24" spans="2:9" x14ac:dyDescent="0.25">
      <c r="B24" s="68">
        <v>14</v>
      </c>
      <c r="C24" s="69" t="s">
        <v>41</v>
      </c>
      <c r="D24" s="70"/>
      <c r="E24" s="70"/>
      <c r="F24" s="70">
        <f t="shared" si="3"/>
        <v>0</v>
      </c>
      <c r="G24" s="71">
        <v>0</v>
      </c>
      <c r="H24" s="72">
        <f t="shared" si="4"/>
        <v>0</v>
      </c>
      <c r="I24" s="73">
        <f t="shared" si="5"/>
        <v>0</v>
      </c>
    </row>
    <row r="25" spans="2:9" ht="15.75" customHeight="1" x14ac:dyDescent="0.25">
      <c r="B25" s="142" t="s">
        <v>128</v>
      </c>
      <c r="C25" s="142"/>
      <c r="D25" s="142"/>
      <c r="E25" s="142"/>
      <c r="F25" s="142"/>
      <c r="G25" s="142"/>
      <c r="H25" s="142"/>
      <c r="I25" s="74">
        <f>SUM(I11:I24)</f>
        <v>161.16749999999999</v>
      </c>
    </row>
    <row r="26" spans="2:9" ht="15.75" customHeight="1" x14ac:dyDescent="0.25">
      <c r="B26" s="99"/>
      <c r="C26" s="99"/>
      <c r="D26" s="99"/>
      <c r="E26" s="99"/>
      <c r="F26" s="99"/>
      <c r="G26" s="99"/>
      <c r="H26" s="99"/>
      <c r="I26" s="100"/>
    </row>
    <row r="27" spans="2:9" ht="15.75" customHeight="1" x14ac:dyDescent="0.25">
      <c r="B27" s="99"/>
      <c r="C27" s="99"/>
      <c r="D27" s="99"/>
      <c r="E27" s="99"/>
      <c r="F27" s="99"/>
      <c r="G27" s="99"/>
      <c r="H27" s="99"/>
      <c r="I27" s="100"/>
    </row>
    <row r="28" spans="2:9" ht="38.25" x14ac:dyDescent="0.25">
      <c r="B28" s="99"/>
      <c r="C28" s="89" t="s">
        <v>154</v>
      </c>
      <c r="D28" s="90" t="s">
        <v>155</v>
      </c>
      <c r="E28" s="90" t="s">
        <v>165</v>
      </c>
      <c r="F28" s="90" t="s">
        <v>156</v>
      </c>
      <c r="G28" s="90" t="s">
        <v>155</v>
      </c>
      <c r="H28" s="90" t="s">
        <v>165</v>
      </c>
      <c r="I28" s="100"/>
    </row>
    <row r="29" spans="2:9" ht="15.75" customHeight="1" x14ac:dyDescent="0.25">
      <c r="B29" s="99"/>
      <c r="C29" s="91" t="s">
        <v>157</v>
      </c>
      <c r="D29" s="92">
        <v>6.7900000000000002E-2</v>
      </c>
      <c r="E29" s="93">
        <f>I25*D29</f>
        <v>10.943273249999999</v>
      </c>
      <c r="F29" s="94" t="s">
        <v>158</v>
      </c>
      <c r="G29" s="92">
        <v>0.05</v>
      </c>
      <c r="H29" s="93">
        <f>G29*H32</f>
        <v>10.505000000000001</v>
      </c>
      <c r="I29" s="100"/>
    </row>
    <row r="30" spans="2:9" ht="15.75" customHeight="1" x14ac:dyDescent="0.25">
      <c r="B30" s="99"/>
      <c r="C30" s="91" t="s">
        <v>159</v>
      </c>
      <c r="D30" s="92">
        <v>0.05</v>
      </c>
      <c r="E30" s="93">
        <f>I25*D30</f>
        <v>8.0583749999999998</v>
      </c>
      <c r="F30" s="94" t="s">
        <v>160</v>
      </c>
      <c r="G30" s="95">
        <v>9.2499999999999999E-2</v>
      </c>
      <c r="H30" s="93">
        <f>G30*H32</f>
        <v>19.434249999999999</v>
      </c>
      <c r="I30" s="100"/>
    </row>
    <row r="31" spans="2:9" ht="15.75" customHeight="1" x14ac:dyDescent="0.25">
      <c r="B31" s="99"/>
      <c r="C31" s="91" t="s">
        <v>161</v>
      </c>
      <c r="D31" s="91"/>
      <c r="E31" s="93">
        <f>SUM(E29:E30)</f>
        <v>19.001648249999999</v>
      </c>
      <c r="F31" s="139" t="s">
        <v>162</v>
      </c>
      <c r="G31" s="139"/>
      <c r="H31" s="93">
        <f>SUM(H29:H30)</f>
        <v>29.939250000000001</v>
      </c>
      <c r="I31" s="100"/>
    </row>
    <row r="32" spans="2:9" ht="15.75" customHeight="1" x14ac:dyDescent="0.25">
      <c r="B32" s="99"/>
      <c r="C32" s="140" t="s">
        <v>163</v>
      </c>
      <c r="D32" s="140"/>
      <c r="E32" s="140"/>
      <c r="F32" s="140"/>
      <c r="G32" s="140"/>
      <c r="H32" s="96">
        <f>TRUNC((I25+E31)/((1-G29-G30)),2)</f>
        <v>210.1</v>
      </c>
      <c r="I32" s="100"/>
    </row>
    <row r="33" spans="2:9" ht="15.75" customHeight="1" x14ac:dyDescent="0.25">
      <c r="B33" s="99"/>
      <c r="C33" s="140" t="s">
        <v>168</v>
      </c>
      <c r="D33" s="140"/>
      <c r="E33" s="140"/>
      <c r="F33" s="140"/>
      <c r="G33" s="140"/>
      <c r="H33" s="97">
        <v>1</v>
      </c>
      <c r="I33" s="100"/>
    </row>
    <row r="34" spans="2:9" ht="15.75" customHeight="1" x14ac:dyDescent="0.25">
      <c r="B34" s="99"/>
      <c r="C34" s="141" t="s">
        <v>170</v>
      </c>
      <c r="D34" s="141"/>
      <c r="E34" s="141"/>
      <c r="F34" s="141"/>
      <c r="G34" s="141"/>
      <c r="H34" s="98">
        <f>H32*H33</f>
        <v>210.1</v>
      </c>
      <c r="I34" s="100"/>
    </row>
    <row r="35" spans="2:9" ht="15.75" customHeight="1" x14ac:dyDescent="0.25">
      <c r="B35" s="99"/>
      <c r="C35" s="145" t="s">
        <v>164</v>
      </c>
      <c r="D35" s="146"/>
      <c r="E35" s="146"/>
      <c r="F35" s="146"/>
      <c r="G35" s="147"/>
      <c r="H35" s="102">
        <f>H34*12</f>
        <v>2521.1999999999998</v>
      </c>
      <c r="I35" s="100"/>
    </row>
    <row r="36" spans="2:9" x14ac:dyDescent="0.25">
      <c r="B36" s="101"/>
      <c r="C36" s="101"/>
      <c r="D36" s="101"/>
      <c r="E36" s="101"/>
      <c r="F36" s="101"/>
      <c r="G36" s="101"/>
      <c r="H36" s="101"/>
      <c r="I36" s="101"/>
    </row>
    <row r="38" spans="2:9" ht="15" x14ac:dyDescent="0.25">
      <c r="B38" s="118" t="s">
        <v>142</v>
      </c>
      <c r="C38" s="118"/>
      <c r="D38" s="118"/>
      <c r="E38" s="118"/>
      <c r="F38" s="118"/>
      <c r="G38" s="118"/>
      <c r="H38" s="118"/>
      <c r="I38" s="118"/>
    </row>
    <row r="40" spans="2:9" ht="47.25" x14ac:dyDescent="0.25">
      <c r="B40" s="66" t="s">
        <v>118</v>
      </c>
      <c r="C40" s="66" t="s">
        <v>119</v>
      </c>
      <c r="D40" s="67" t="s">
        <v>120</v>
      </c>
      <c r="E40" s="67" t="s">
        <v>121</v>
      </c>
      <c r="F40" s="66" t="s">
        <v>122</v>
      </c>
      <c r="G40" s="66" t="s">
        <v>123</v>
      </c>
      <c r="H40" s="66" t="s">
        <v>124</v>
      </c>
      <c r="I40" s="66" t="s">
        <v>125</v>
      </c>
    </row>
    <row r="41" spans="2:9" ht="72" x14ac:dyDescent="0.25">
      <c r="B41" s="68">
        <v>1</v>
      </c>
      <c r="C41" s="69" t="s">
        <v>143</v>
      </c>
      <c r="D41" s="70">
        <v>1</v>
      </c>
      <c r="E41" s="70">
        <v>2</v>
      </c>
      <c r="F41" s="70">
        <f t="shared" ref="F41" si="6">D41*E41</f>
        <v>2</v>
      </c>
      <c r="G41" s="71">
        <v>115.86</v>
      </c>
      <c r="H41" s="72">
        <f t="shared" ref="H41:H47" si="7">F41*G41</f>
        <v>231.72</v>
      </c>
      <c r="I41" s="73">
        <f t="shared" ref="I41:I47" si="8">H41/12</f>
        <v>19.309999999999999</v>
      </c>
    </row>
    <row r="42" spans="2:9" x14ac:dyDescent="0.25">
      <c r="B42" s="68">
        <v>2</v>
      </c>
      <c r="C42" s="69" t="s">
        <v>145</v>
      </c>
      <c r="D42" s="70">
        <v>2</v>
      </c>
      <c r="E42" s="70">
        <v>2</v>
      </c>
      <c r="F42" s="70">
        <f t="shared" ref="F42:F47" si="9">D42*E42</f>
        <v>4</v>
      </c>
      <c r="G42" s="71">
        <v>72.19</v>
      </c>
      <c r="H42" s="72">
        <f t="shared" si="7"/>
        <v>288.76</v>
      </c>
      <c r="I42" s="73">
        <f t="shared" si="8"/>
        <v>24.063333333333333</v>
      </c>
    </row>
    <row r="43" spans="2:9" ht="24" x14ac:dyDescent="0.25">
      <c r="B43" s="68">
        <v>3</v>
      </c>
      <c r="C43" s="69" t="s">
        <v>146</v>
      </c>
      <c r="D43" s="70">
        <v>1</v>
      </c>
      <c r="E43" s="70">
        <v>2</v>
      </c>
      <c r="F43" s="70">
        <f t="shared" si="9"/>
        <v>2</v>
      </c>
      <c r="G43" s="71">
        <v>79.92</v>
      </c>
      <c r="H43" s="72">
        <f t="shared" si="7"/>
        <v>159.84</v>
      </c>
      <c r="I43" s="73">
        <f t="shared" si="8"/>
        <v>13.32</v>
      </c>
    </row>
    <row r="44" spans="2:9" ht="24" x14ac:dyDescent="0.25">
      <c r="B44" s="68">
        <v>4</v>
      </c>
      <c r="C44" s="69" t="s">
        <v>147</v>
      </c>
      <c r="D44" s="70">
        <v>2</v>
      </c>
      <c r="E44" s="70">
        <v>2</v>
      </c>
      <c r="F44" s="70">
        <f t="shared" si="9"/>
        <v>4</v>
      </c>
      <c r="G44" s="71">
        <v>46.18</v>
      </c>
      <c r="H44" s="72">
        <f t="shared" si="7"/>
        <v>184.72</v>
      </c>
      <c r="I44" s="73">
        <f t="shared" si="8"/>
        <v>15.393333333333333</v>
      </c>
    </row>
    <row r="45" spans="2:9" x14ac:dyDescent="0.25">
      <c r="B45" s="68">
        <v>5</v>
      </c>
      <c r="C45" s="69" t="s">
        <v>148</v>
      </c>
      <c r="D45" s="70">
        <v>2</v>
      </c>
      <c r="E45" s="70">
        <v>2</v>
      </c>
      <c r="F45" s="70">
        <f t="shared" si="9"/>
        <v>4</v>
      </c>
      <c r="G45" s="71">
        <v>27.74</v>
      </c>
      <c r="H45" s="72">
        <f t="shared" si="7"/>
        <v>110.96</v>
      </c>
      <c r="I45" s="73">
        <f t="shared" si="8"/>
        <v>9.2466666666666661</v>
      </c>
    </row>
    <row r="46" spans="2:9" x14ac:dyDescent="0.25">
      <c r="B46" s="68">
        <v>6</v>
      </c>
      <c r="C46" s="69" t="s">
        <v>149</v>
      </c>
      <c r="D46" s="70">
        <v>3</v>
      </c>
      <c r="E46" s="70">
        <v>2</v>
      </c>
      <c r="F46" s="70">
        <f t="shared" si="9"/>
        <v>6</v>
      </c>
      <c r="G46" s="71">
        <v>8.7899999999999991</v>
      </c>
      <c r="H46" s="72">
        <f t="shared" si="7"/>
        <v>52.739999999999995</v>
      </c>
      <c r="I46" s="73">
        <f t="shared" si="8"/>
        <v>4.3949999999999996</v>
      </c>
    </row>
    <row r="47" spans="2:9" x14ac:dyDescent="0.25">
      <c r="B47" s="68">
        <v>7</v>
      </c>
      <c r="C47" s="69" t="s">
        <v>150</v>
      </c>
      <c r="D47" s="70">
        <v>1</v>
      </c>
      <c r="E47" s="70">
        <v>2</v>
      </c>
      <c r="F47" s="70">
        <f t="shared" si="9"/>
        <v>2</v>
      </c>
      <c r="G47" s="71">
        <v>26</v>
      </c>
      <c r="H47" s="72">
        <f t="shared" si="7"/>
        <v>52</v>
      </c>
      <c r="I47" s="73">
        <f t="shared" si="8"/>
        <v>4.333333333333333</v>
      </c>
    </row>
    <row r="48" spans="2:9" ht="36" x14ac:dyDescent="0.25">
      <c r="B48" s="68">
        <v>8</v>
      </c>
      <c r="C48" s="69" t="s">
        <v>153</v>
      </c>
      <c r="D48" s="70">
        <v>1</v>
      </c>
      <c r="E48" s="70">
        <v>2</v>
      </c>
      <c r="F48" s="70">
        <f t="shared" ref="F48:F51" si="10">D48*E48</f>
        <v>2</v>
      </c>
      <c r="G48" s="71">
        <v>80.47</v>
      </c>
      <c r="H48" s="72">
        <f t="shared" ref="H48:H51" si="11">F48*G48</f>
        <v>160.94</v>
      </c>
      <c r="I48" s="73">
        <f t="shared" ref="I48:I51" si="12">H48/12</f>
        <v>13.411666666666667</v>
      </c>
    </row>
    <row r="49" spans="2:9" ht="36" x14ac:dyDescent="0.25">
      <c r="B49" s="68">
        <v>9</v>
      </c>
      <c r="C49" s="69" t="s">
        <v>126</v>
      </c>
      <c r="D49" s="70">
        <v>1</v>
      </c>
      <c r="E49" s="70">
        <v>1</v>
      </c>
      <c r="F49" s="70">
        <f t="shared" si="10"/>
        <v>1</v>
      </c>
      <c r="G49" s="71">
        <v>153.29</v>
      </c>
      <c r="H49" s="72">
        <f t="shared" si="11"/>
        <v>153.29</v>
      </c>
      <c r="I49" s="73">
        <f t="shared" si="12"/>
        <v>12.774166666666666</v>
      </c>
    </row>
    <row r="50" spans="2:9" x14ac:dyDescent="0.25">
      <c r="B50" s="68">
        <v>10</v>
      </c>
      <c r="C50" s="69" t="s">
        <v>127</v>
      </c>
      <c r="D50" s="70">
        <v>1</v>
      </c>
      <c r="E50" s="70">
        <v>1</v>
      </c>
      <c r="F50" s="70">
        <f t="shared" si="10"/>
        <v>1</v>
      </c>
      <c r="G50" s="71">
        <v>7.26</v>
      </c>
      <c r="H50" s="72">
        <f t="shared" si="11"/>
        <v>7.26</v>
      </c>
      <c r="I50" s="73">
        <f t="shared" si="12"/>
        <v>0.60499999999999998</v>
      </c>
    </row>
    <row r="51" spans="2:9" x14ac:dyDescent="0.25">
      <c r="B51" s="68">
        <v>11</v>
      </c>
      <c r="C51" s="69" t="s">
        <v>41</v>
      </c>
      <c r="D51" s="70"/>
      <c r="E51" s="70"/>
      <c r="F51" s="70">
        <f t="shared" si="10"/>
        <v>0</v>
      </c>
      <c r="G51" s="71">
        <v>0</v>
      </c>
      <c r="H51" s="72">
        <f t="shared" si="11"/>
        <v>0</v>
      </c>
      <c r="I51" s="73">
        <f t="shared" si="12"/>
        <v>0</v>
      </c>
    </row>
    <row r="52" spans="2:9" x14ac:dyDescent="0.25">
      <c r="B52" s="142" t="s">
        <v>128</v>
      </c>
      <c r="C52" s="142"/>
      <c r="D52" s="142"/>
      <c r="E52" s="142"/>
      <c r="F52" s="142"/>
      <c r="G52" s="142"/>
      <c r="H52" s="142"/>
      <c r="I52" s="74">
        <f>SUM(I41:I51)</f>
        <v>116.85250000000001</v>
      </c>
    </row>
    <row r="55" spans="2:9" ht="38.25" x14ac:dyDescent="0.25">
      <c r="C55" s="89" t="s">
        <v>154</v>
      </c>
      <c r="D55" s="90" t="s">
        <v>155</v>
      </c>
      <c r="E55" s="90" t="s">
        <v>165</v>
      </c>
      <c r="F55" s="90" t="s">
        <v>156</v>
      </c>
      <c r="G55" s="90" t="s">
        <v>155</v>
      </c>
      <c r="H55" s="90" t="s">
        <v>165</v>
      </c>
    </row>
    <row r="56" spans="2:9" x14ac:dyDescent="0.25">
      <c r="C56" s="91" t="s">
        <v>157</v>
      </c>
      <c r="D56" s="92">
        <v>6.7900000000000002E-2</v>
      </c>
      <c r="E56" s="93">
        <f>I52*D56</f>
        <v>7.9342847500000007</v>
      </c>
      <c r="F56" s="94" t="s">
        <v>158</v>
      </c>
      <c r="G56" s="92">
        <v>0.05</v>
      </c>
      <c r="H56" s="93">
        <f>G56*H59</f>
        <v>7.6165000000000012</v>
      </c>
    </row>
    <row r="57" spans="2:9" x14ac:dyDescent="0.25">
      <c r="C57" s="91" t="s">
        <v>159</v>
      </c>
      <c r="D57" s="92">
        <v>0.05</v>
      </c>
      <c r="E57" s="93">
        <f>I52*D57</f>
        <v>5.8426250000000008</v>
      </c>
      <c r="F57" s="94" t="s">
        <v>160</v>
      </c>
      <c r="G57" s="95">
        <v>9.2499999999999999E-2</v>
      </c>
      <c r="H57" s="93">
        <f>G57*H59</f>
        <v>14.090525000000001</v>
      </c>
    </row>
    <row r="58" spans="2:9" x14ac:dyDescent="0.25">
      <c r="C58" s="91" t="s">
        <v>161</v>
      </c>
      <c r="D58" s="91"/>
      <c r="E58" s="93">
        <f>SUM(E56:E57)</f>
        <v>13.776909750000002</v>
      </c>
      <c r="F58" s="139" t="s">
        <v>162</v>
      </c>
      <c r="G58" s="139"/>
      <c r="H58" s="93">
        <f>SUM(H56:H57)</f>
        <v>21.707025000000002</v>
      </c>
    </row>
    <row r="59" spans="2:9" x14ac:dyDescent="0.25">
      <c r="C59" s="140" t="s">
        <v>166</v>
      </c>
      <c r="D59" s="140"/>
      <c r="E59" s="140"/>
      <c r="F59" s="140"/>
      <c r="G59" s="140"/>
      <c r="H59" s="96">
        <f>TRUNC((I52+E58)/((1-G56-G57)),2)</f>
        <v>152.33000000000001</v>
      </c>
      <c r="I59" s="105"/>
    </row>
    <row r="60" spans="2:9" x14ac:dyDescent="0.25">
      <c r="C60" s="140" t="s">
        <v>167</v>
      </c>
      <c r="D60" s="140"/>
      <c r="E60" s="140"/>
      <c r="F60" s="140"/>
      <c r="G60" s="140"/>
      <c r="H60" s="97">
        <v>3</v>
      </c>
    </row>
    <row r="61" spans="2:9" x14ac:dyDescent="0.25">
      <c r="C61" s="141" t="s">
        <v>169</v>
      </c>
      <c r="D61" s="141"/>
      <c r="E61" s="141"/>
      <c r="F61" s="141"/>
      <c r="G61" s="141"/>
      <c r="H61" s="98">
        <f>H59*H60</f>
        <v>456.99</v>
      </c>
    </row>
    <row r="62" spans="2:9" x14ac:dyDescent="0.25">
      <c r="C62" s="145" t="s">
        <v>164</v>
      </c>
      <c r="D62" s="146"/>
      <c r="E62" s="146"/>
      <c r="F62" s="146"/>
      <c r="G62" s="147"/>
      <c r="H62" s="102">
        <f>H61*12</f>
        <v>5483.88</v>
      </c>
    </row>
  </sheetData>
  <mergeCells count="18">
    <mergeCell ref="C35:G35"/>
    <mergeCell ref="C62:G62"/>
    <mergeCell ref="F58:G58"/>
    <mergeCell ref="C59:G59"/>
    <mergeCell ref="C60:G60"/>
    <mergeCell ref="C61:G61"/>
    <mergeCell ref="B38:I38"/>
    <mergeCell ref="B52:H52"/>
    <mergeCell ref="B1:I1"/>
    <mergeCell ref="B2:I2"/>
    <mergeCell ref="B3:I3"/>
    <mergeCell ref="B5:I5"/>
    <mergeCell ref="B8:I8"/>
    <mergeCell ref="F31:G31"/>
    <mergeCell ref="C32:G32"/>
    <mergeCell ref="C33:G33"/>
    <mergeCell ref="C34:G34"/>
    <mergeCell ref="B25:H25"/>
  </mergeCells>
  <printOptions horizontalCentered="1"/>
  <pageMargins left="0.51180555555555596" right="0.51180555555555596" top="0.78749999999999998" bottom="0.78749999999999998" header="0.511811023622047" footer="0.511811023622047"/>
  <pageSetup paperSize="9" scale="61" fitToHeight="0" orientation="portrait" horizontalDpi="300" verticalDpi="300" r:id="rId1"/>
  <rowBreaks count="1" manualBreakCount="1">
    <brk id="37" max="16383" man="1"/>
  </rowBreaks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Assessor de Imprensa</vt:lpstr>
      <vt:lpstr>Analista de mídias sociais</vt:lpstr>
      <vt:lpstr>Editor midia audiovisual</vt:lpstr>
      <vt:lpstr>Uniformes</vt:lpstr>
      <vt:lpstr>'Analista de mídias sociais'!Area_de_impressao</vt:lpstr>
      <vt:lpstr>'Assessor de Imprensa'!Area_de_impressao</vt:lpstr>
      <vt:lpstr>'Editor midia audiovisual'!Area_de_impressao</vt:lpstr>
      <vt:lpstr>Resumo!Area_de_impressao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Fernanda De Almeida Santana</dc:creator>
  <dc:description/>
  <cp:lastModifiedBy>Paulo Celso Gerva</cp:lastModifiedBy>
  <cp:revision>14</cp:revision>
  <cp:lastPrinted>2024-10-14T14:40:10Z</cp:lastPrinted>
  <dcterms:created xsi:type="dcterms:W3CDTF">2006-09-16T00:00:00Z</dcterms:created>
  <dcterms:modified xsi:type="dcterms:W3CDTF">2024-12-03T17:31:27Z</dcterms:modified>
  <dc:language>pt-BR</dc:language>
</cp:coreProperties>
</file>