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4 - EDITAIS\2023\MINUTA - PREGÃO - 2023\PROAD 2537-2023\"/>
    </mc:Choice>
  </mc:AlternateContent>
  <bookViews>
    <workbookView xWindow="0" yWindow="0" windowWidth="16380" windowHeight="8190" tabRatio="500" firstSheet="6" activeTab="9"/>
  </bookViews>
  <sheets>
    <sheet name="Resumo" sheetId="1" r:id="rId1"/>
    <sheet name="Carregador Curitiba" sheetId="2" r:id="rId2"/>
    <sheet name="Contínuo Curitiba" sheetId="3" r:id="rId3"/>
    <sheet name="Assist Administrativo Curitiba" sheetId="4" r:id="rId4"/>
    <sheet name="Carregador Londrina" sheetId="6" r:id="rId5"/>
    <sheet name="Assist Administrativo Londrina" sheetId="7" r:id="rId6"/>
    <sheet name="Carregador Maringá" sheetId="11" r:id="rId7"/>
    <sheet name="Contínuo Maringá" sheetId="8" r:id="rId8"/>
    <sheet name="Uniformes" sheetId="9" r:id="rId9"/>
    <sheet name="EPIs" sheetId="10" r:id="rId10"/>
  </sheets>
  <definedNames>
    <definedName name="_xlnm.Print_Area" localSheetId="3">'Assist Administrativo Curitiba'!$B$2:$F$152</definedName>
    <definedName name="_xlnm.Print_Area" localSheetId="5">'Assist Administrativo Londrina'!$B$2:$F$152</definedName>
    <definedName name="_xlnm.Print_Area" localSheetId="1">'Carregador Curitiba'!$B$2:$F$152</definedName>
    <definedName name="_xlnm.Print_Area" localSheetId="4">'Carregador Londrina'!$B$2:$F$152</definedName>
    <definedName name="_xlnm.Print_Area" localSheetId="6">'Carregador Maringá'!$B$2:$F$152</definedName>
    <definedName name="_xlnm.Print_Area" localSheetId="2">'Contínuo Curitiba'!$B$2:$F$152</definedName>
    <definedName name="_xlnm.Print_Area" localSheetId="7">'Contínuo Maringá'!$B$2:$F$152</definedName>
    <definedName name="_xlnm.Print_Area" localSheetId="0">Resumo!$B$2:$G$20</definedName>
  </definedNames>
  <calcPr calcId="152511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1" i="1" l="1"/>
  <c r="E40" i="8" l="1"/>
  <c r="F40" i="8" s="1"/>
  <c r="E39" i="8"/>
  <c r="F39" i="8" s="1"/>
  <c r="E40" i="11"/>
  <c r="F40" i="11" s="1"/>
  <c r="E39" i="11"/>
  <c r="F39" i="11" s="1"/>
  <c r="E40" i="7"/>
  <c r="F40" i="7" s="1"/>
  <c r="E39" i="7"/>
  <c r="F39" i="7" s="1"/>
  <c r="E40" i="6"/>
  <c r="F40" i="6" s="1"/>
  <c r="E39" i="6"/>
  <c r="F39" i="6" s="1"/>
  <c r="E40" i="4"/>
  <c r="F40" i="4" s="1"/>
  <c r="E39" i="4"/>
  <c r="F39" i="4" s="1"/>
  <c r="E40" i="3"/>
  <c r="F40" i="3" s="1"/>
  <c r="E39" i="3"/>
  <c r="F39" i="3" s="1"/>
  <c r="F40" i="2"/>
  <c r="E40" i="2"/>
  <c r="E39" i="2"/>
  <c r="F39" i="2"/>
  <c r="F62" i="8" l="1"/>
  <c r="F63" i="8" s="1"/>
  <c r="F62" i="11"/>
  <c r="F63" i="11" s="1"/>
  <c r="F62" i="7"/>
  <c r="F63" i="7" s="1"/>
  <c r="F62" i="6"/>
  <c r="F63" i="6" s="1"/>
  <c r="F62" i="4"/>
  <c r="F63" i="4" s="1"/>
  <c r="F62" i="2"/>
  <c r="F63" i="2" s="1"/>
  <c r="E136" i="11" l="1"/>
  <c r="E135" i="11" s="1"/>
  <c r="E139" i="11" s="1"/>
  <c r="F124" i="11"/>
  <c r="F123" i="11"/>
  <c r="F127" i="11" s="1"/>
  <c r="F149" i="11" s="1"/>
  <c r="E110" i="11"/>
  <c r="E101" i="11"/>
  <c r="E100" i="11"/>
  <c r="E99" i="11"/>
  <c r="E98" i="11"/>
  <c r="E97" i="11"/>
  <c r="E96" i="11"/>
  <c r="E102" i="11" s="1"/>
  <c r="E85" i="11"/>
  <c r="E86" i="11" s="1"/>
  <c r="E84" i="11"/>
  <c r="E82" i="11"/>
  <c r="E56" i="11"/>
  <c r="E50" i="11"/>
  <c r="F25" i="11"/>
  <c r="F31" i="11" s="1"/>
  <c r="F16" i="1"/>
  <c r="F84" i="11" l="1"/>
  <c r="F86" i="11"/>
  <c r="F61" i="11"/>
  <c r="F68" i="11" s="1"/>
  <c r="F75" i="11" s="1"/>
  <c r="F82" i="11"/>
  <c r="E103" i="11"/>
  <c r="F103" i="11" s="1"/>
  <c r="F102" i="11"/>
  <c r="F104" i="11" s="1"/>
  <c r="F115" i="11" s="1"/>
  <c r="F41" i="11"/>
  <c r="E83" i="11"/>
  <c r="F83" i="11" s="1"/>
  <c r="F88" i="11" s="1"/>
  <c r="F147" i="11" s="1"/>
  <c r="E87" i="11"/>
  <c r="F87" i="11" s="1"/>
  <c r="F96" i="11"/>
  <c r="F98" i="11"/>
  <c r="F100" i="11"/>
  <c r="F145" i="11"/>
  <c r="F85" i="11"/>
  <c r="F109" i="11"/>
  <c r="F110" i="11" s="1"/>
  <c r="F116" i="11" s="1"/>
  <c r="F97" i="11"/>
  <c r="F99" i="11"/>
  <c r="F101" i="11"/>
  <c r="F123" i="7"/>
  <c r="F117" i="11" l="1"/>
  <c r="F148" i="11" s="1"/>
  <c r="F73" i="11"/>
  <c r="F43" i="11"/>
  <c r="E104" i="11"/>
  <c r="F16" i="9"/>
  <c r="H16" i="9" s="1"/>
  <c r="I16" i="9" s="1"/>
  <c r="F15" i="9"/>
  <c r="H15" i="9" s="1"/>
  <c r="I15" i="9" s="1"/>
  <c r="F14" i="9"/>
  <c r="H14" i="9" s="1"/>
  <c r="I14" i="9" s="1"/>
  <c r="F13" i="9"/>
  <c r="H13" i="9" s="1"/>
  <c r="I13" i="9" s="1"/>
  <c r="F12" i="9"/>
  <c r="H12" i="9" s="1"/>
  <c r="I12" i="9" s="1"/>
  <c r="F11" i="9"/>
  <c r="H11" i="9" s="1"/>
  <c r="I11" i="9" s="1"/>
  <c r="F10" i="9"/>
  <c r="H10" i="9" s="1"/>
  <c r="I10" i="9" s="1"/>
  <c r="F55" i="11" l="1"/>
  <c r="F51" i="11"/>
  <c r="F48" i="11"/>
  <c r="F54" i="11"/>
  <c r="F50" i="11"/>
  <c r="F53" i="11"/>
  <c r="F52" i="11"/>
  <c r="F49" i="11"/>
  <c r="I17" i="9"/>
  <c r="F123" i="8" s="1"/>
  <c r="F11" i="10"/>
  <c r="H11" i="10" s="1"/>
  <c r="I11" i="10" s="1"/>
  <c r="F10" i="10"/>
  <c r="H10" i="10" s="1"/>
  <c r="I10" i="10" s="1"/>
  <c r="F47" i="9"/>
  <c r="H47" i="9" s="1"/>
  <c r="I47" i="9" s="1"/>
  <c r="F46" i="9"/>
  <c r="H46" i="9" s="1"/>
  <c r="I46" i="9" s="1"/>
  <c r="F45" i="9"/>
  <c r="H45" i="9" s="1"/>
  <c r="I45" i="9" s="1"/>
  <c r="F44" i="9"/>
  <c r="H44" i="9" s="1"/>
  <c r="I44" i="9" s="1"/>
  <c r="F43" i="9"/>
  <c r="H43" i="9" s="1"/>
  <c r="I43" i="9" s="1"/>
  <c r="F42" i="9"/>
  <c r="H42" i="9" s="1"/>
  <c r="I42" i="9" s="1"/>
  <c r="F41" i="9"/>
  <c r="H41" i="9" s="1"/>
  <c r="I41" i="9" s="1"/>
  <c r="F40" i="9"/>
  <c r="H40" i="9" s="1"/>
  <c r="I40" i="9" s="1"/>
  <c r="F39" i="9"/>
  <c r="H39" i="9" s="1"/>
  <c r="I39" i="9" s="1"/>
  <c r="F31" i="9"/>
  <c r="H31" i="9" s="1"/>
  <c r="I31" i="9" s="1"/>
  <c r="F30" i="9"/>
  <c r="H30" i="9" s="1"/>
  <c r="I30" i="9" s="1"/>
  <c r="F29" i="9"/>
  <c r="H29" i="9" s="1"/>
  <c r="I29" i="9" s="1"/>
  <c r="F28" i="9"/>
  <c r="H28" i="9" s="1"/>
  <c r="I28" i="9" s="1"/>
  <c r="F27" i="9"/>
  <c r="H27" i="9" s="1"/>
  <c r="I27" i="9" s="1"/>
  <c r="F26" i="9"/>
  <c r="H26" i="9" s="1"/>
  <c r="I26" i="9" s="1"/>
  <c r="F25" i="9"/>
  <c r="H25" i="9" s="1"/>
  <c r="I25" i="9" s="1"/>
  <c r="F24" i="9"/>
  <c r="H24" i="9" s="1"/>
  <c r="I24" i="9" s="1"/>
  <c r="E136" i="8"/>
  <c r="E135" i="8"/>
  <c r="E139" i="8" s="1"/>
  <c r="E110" i="8"/>
  <c r="E101" i="8"/>
  <c r="E100" i="8"/>
  <c r="E99" i="8"/>
  <c r="E98" i="8"/>
  <c r="E97" i="8"/>
  <c r="E96" i="8"/>
  <c r="E85" i="8"/>
  <c r="E87" i="8" s="1"/>
  <c r="E84" i="8"/>
  <c r="E82" i="8"/>
  <c r="F61" i="8"/>
  <c r="F68" i="8" s="1"/>
  <c r="F75" i="8" s="1"/>
  <c r="E50" i="8"/>
  <c r="E56" i="8" s="1"/>
  <c r="E86" i="8" s="1"/>
  <c r="F86" i="8" s="1"/>
  <c r="F31" i="8"/>
  <c r="F25" i="8"/>
  <c r="E136" i="7"/>
  <c r="E135" i="7" s="1"/>
  <c r="E139" i="7" s="1"/>
  <c r="E110" i="7"/>
  <c r="E101" i="7"/>
  <c r="E100" i="7"/>
  <c r="E99" i="7"/>
  <c r="E98" i="7"/>
  <c r="E97" i="7"/>
  <c r="E96" i="7"/>
  <c r="E85" i="7"/>
  <c r="E86" i="7" s="1"/>
  <c r="E84" i="7"/>
  <c r="E83" i="7"/>
  <c r="E82" i="7"/>
  <c r="E56" i="7"/>
  <c r="E50" i="7"/>
  <c r="F25" i="7"/>
  <c r="F61" i="7" s="1"/>
  <c r="F68" i="7" s="1"/>
  <c r="F75" i="7" s="1"/>
  <c r="E136" i="6"/>
  <c r="E135" i="6" s="1"/>
  <c r="E139" i="6" s="1"/>
  <c r="E110" i="6"/>
  <c r="E101" i="6"/>
  <c r="E100" i="6"/>
  <c r="E99" i="6"/>
  <c r="E98" i="6"/>
  <c r="E97" i="6"/>
  <c r="E96" i="6"/>
  <c r="E102" i="6" s="1"/>
  <c r="E87" i="6"/>
  <c r="E85" i="6"/>
  <c r="E84" i="6"/>
  <c r="E83" i="6"/>
  <c r="E82" i="6"/>
  <c r="E56" i="6"/>
  <c r="E50" i="6"/>
  <c r="F25" i="6"/>
  <c r="F61" i="6" s="1"/>
  <c r="F68" i="6" s="1"/>
  <c r="F75" i="6" s="1"/>
  <c r="E136" i="4"/>
  <c r="E135" i="4"/>
  <c r="E139" i="4" s="1"/>
  <c r="E110" i="4"/>
  <c r="E101" i="4"/>
  <c r="E100" i="4"/>
  <c r="E99" i="4"/>
  <c r="E98" i="4"/>
  <c r="E97" i="4"/>
  <c r="E96" i="4"/>
  <c r="E102" i="4" s="1"/>
  <c r="E85" i="4"/>
  <c r="E86" i="4" s="1"/>
  <c r="E84" i="4"/>
  <c r="E83" i="4"/>
  <c r="E82" i="4"/>
  <c r="E56" i="4"/>
  <c r="E50" i="4"/>
  <c r="F25" i="4"/>
  <c r="F61" i="4" s="1"/>
  <c r="E136" i="3"/>
  <c r="E135" i="3" s="1"/>
  <c r="E139" i="3" s="1"/>
  <c r="E110" i="3"/>
  <c r="E101" i="3"/>
  <c r="E100" i="3"/>
  <c r="E99" i="3"/>
  <c r="E98" i="3"/>
  <c r="E97" i="3"/>
  <c r="E96" i="3"/>
  <c r="E102" i="3" s="1"/>
  <c r="E85" i="3"/>
  <c r="E86" i="3" s="1"/>
  <c r="E84" i="3"/>
  <c r="E83" i="3"/>
  <c r="E82" i="3"/>
  <c r="F63" i="3"/>
  <c r="F62" i="3"/>
  <c r="E56" i="3"/>
  <c r="E50" i="3"/>
  <c r="F25" i="3"/>
  <c r="F61" i="3" s="1"/>
  <c r="F68" i="3" s="1"/>
  <c r="F75" i="3" s="1"/>
  <c r="E136" i="2"/>
  <c r="E135" i="2"/>
  <c r="E139" i="2" s="1"/>
  <c r="E110" i="2"/>
  <c r="E101" i="2"/>
  <c r="E100" i="2"/>
  <c r="E99" i="2"/>
  <c r="E98" i="2"/>
  <c r="E97" i="2"/>
  <c r="E96" i="2"/>
  <c r="E85" i="2"/>
  <c r="E87" i="2" s="1"/>
  <c r="E84" i="2"/>
  <c r="E82" i="2"/>
  <c r="E83" i="2" s="1"/>
  <c r="E50" i="2"/>
  <c r="E56" i="2" s="1"/>
  <c r="E86" i="2" s="1"/>
  <c r="F25" i="2"/>
  <c r="F83" i="7" l="1"/>
  <c r="F31" i="7"/>
  <c r="F97" i="7"/>
  <c r="F56" i="11"/>
  <c r="F74" i="11" s="1"/>
  <c r="F76" i="11" s="1"/>
  <c r="F146" i="11" s="1"/>
  <c r="F150" i="11" s="1"/>
  <c r="I12" i="10"/>
  <c r="I32" i="9"/>
  <c r="F127" i="8" s="1"/>
  <c r="F149" i="8" s="1"/>
  <c r="I48" i="9"/>
  <c r="F123" i="2" s="1"/>
  <c r="F86" i="4"/>
  <c r="F98" i="4"/>
  <c r="F61" i="2"/>
  <c r="F68" i="2" s="1"/>
  <c r="F75" i="2" s="1"/>
  <c r="F31" i="2"/>
  <c r="F98" i="2" s="1"/>
  <c r="F84" i="2"/>
  <c r="F84" i="3"/>
  <c r="F68" i="4"/>
  <c r="F75" i="4" s="1"/>
  <c r="F100" i="2"/>
  <c r="E103" i="3"/>
  <c r="F103" i="3" s="1"/>
  <c r="F86" i="2"/>
  <c r="F87" i="2"/>
  <c r="F99" i="3"/>
  <c r="E86" i="6"/>
  <c r="F109" i="8"/>
  <c r="F110" i="8" s="1"/>
  <c r="F116" i="8" s="1"/>
  <c r="F85" i="8"/>
  <c r="E83" i="8"/>
  <c r="F83" i="8" s="1"/>
  <c r="F82" i="8"/>
  <c r="F88" i="8" s="1"/>
  <c r="F147" i="8" s="1"/>
  <c r="F98" i="8"/>
  <c r="F84" i="8"/>
  <c r="F96" i="8"/>
  <c r="F101" i="8"/>
  <c r="F145" i="8"/>
  <c r="E87" i="3"/>
  <c r="E103" i="4"/>
  <c r="E104" i="4"/>
  <c r="E87" i="4"/>
  <c r="E102" i="7"/>
  <c r="F82" i="2"/>
  <c r="E102" i="2"/>
  <c r="F31" i="3"/>
  <c r="F85" i="4"/>
  <c r="E103" i="6"/>
  <c r="F87" i="8"/>
  <c r="F99" i="8"/>
  <c r="F31" i="4"/>
  <c r="F97" i="4" s="1"/>
  <c r="F97" i="8"/>
  <c r="F100" i="8"/>
  <c r="E87" i="7"/>
  <c r="E102" i="8"/>
  <c r="F31" i="6"/>
  <c r="F99" i="6" s="1"/>
  <c r="F101" i="7"/>
  <c r="F145" i="7" l="1"/>
  <c r="F82" i="7"/>
  <c r="F84" i="7"/>
  <c r="F41" i="7"/>
  <c r="F98" i="7"/>
  <c r="F109" i="7"/>
  <c r="F110" i="7" s="1"/>
  <c r="F116" i="7" s="1"/>
  <c r="F87" i="7"/>
  <c r="F99" i="7"/>
  <c r="F100" i="7"/>
  <c r="F85" i="7"/>
  <c r="F86" i="7"/>
  <c r="F96" i="7"/>
  <c r="F97" i="2"/>
  <c r="F83" i="2"/>
  <c r="F88" i="2" s="1"/>
  <c r="F147" i="2" s="1"/>
  <c r="F99" i="2"/>
  <c r="F133" i="11"/>
  <c r="F124" i="2"/>
  <c r="F127" i="2" s="1"/>
  <c r="F149" i="2" s="1"/>
  <c r="F124" i="6"/>
  <c r="F127" i="7"/>
  <c r="F149" i="7" s="1"/>
  <c r="F123" i="6"/>
  <c r="F123" i="3"/>
  <c r="F127" i="3" s="1"/>
  <c r="F149" i="3" s="1"/>
  <c r="F123" i="4"/>
  <c r="F127" i="4" s="1"/>
  <c r="F149" i="4" s="1"/>
  <c r="F102" i="6"/>
  <c r="F101" i="6"/>
  <c r="F103" i="6"/>
  <c r="F41" i="3"/>
  <c r="F73" i="3" s="1"/>
  <c r="F145" i="3"/>
  <c r="F109" i="3"/>
  <c r="F110" i="3" s="1"/>
  <c r="F116" i="3" s="1"/>
  <c r="F100" i="3"/>
  <c r="F98" i="3"/>
  <c r="F96" i="3"/>
  <c r="F96" i="4"/>
  <c r="F102" i="4"/>
  <c r="F86" i="6"/>
  <c r="F86" i="3"/>
  <c r="E104" i="3"/>
  <c r="F101" i="3"/>
  <c r="F82" i="3"/>
  <c r="F97" i="3"/>
  <c r="F145" i="6"/>
  <c r="F109" i="6"/>
  <c r="F110" i="6" s="1"/>
  <c r="F116" i="6" s="1"/>
  <c r="F96" i="6"/>
  <c r="F98" i="6"/>
  <c r="F100" i="6"/>
  <c r="E103" i="7"/>
  <c r="F103" i="7" s="1"/>
  <c r="F102" i="7"/>
  <c r="F104" i="7" s="1"/>
  <c r="F115" i="7" s="1"/>
  <c r="F117" i="7" s="1"/>
  <c r="F148" i="7" s="1"/>
  <c r="F85" i="6"/>
  <c r="F102" i="2"/>
  <c r="E104" i="2"/>
  <c r="E103" i="2"/>
  <c r="F103" i="2" s="1"/>
  <c r="F87" i="6"/>
  <c r="F87" i="4"/>
  <c r="F103" i="4"/>
  <c r="F83" i="3"/>
  <c r="F109" i="4"/>
  <c r="F110" i="4" s="1"/>
  <c r="F116" i="4" s="1"/>
  <c r="F145" i="4"/>
  <c r="F101" i="4"/>
  <c r="F84" i="4"/>
  <c r="F82" i="4"/>
  <c r="F84" i="6"/>
  <c r="E104" i="6"/>
  <c r="E103" i="8"/>
  <c r="F103" i="8" s="1"/>
  <c r="F102" i="8"/>
  <c r="F104" i="8" s="1"/>
  <c r="F115" i="8" s="1"/>
  <c r="F117" i="8" s="1"/>
  <c r="F148" i="8" s="1"/>
  <c r="E104" i="8"/>
  <c r="F83" i="6"/>
  <c r="F82" i="6"/>
  <c r="F85" i="3"/>
  <c r="F100" i="4"/>
  <c r="F87" i="3"/>
  <c r="F41" i="8"/>
  <c r="F97" i="6"/>
  <c r="F83" i="4"/>
  <c r="F102" i="3"/>
  <c r="F104" i="3" s="1"/>
  <c r="F115" i="3" s="1"/>
  <c r="F117" i="3" s="1"/>
  <c r="F148" i="3" s="1"/>
  <c r="F41" i="2"/>
  <c r="F73" i="2" s="1"/>
  <c r="F145" i="2"/>
  <c r="F109" i="2"/>
  <c r="F110" i="2" s="1"/>
  <c r="F116" i="2" s="1"/>
  <c r="F85" i="2"/>
  <c r="F101" i="2"/>
  <c r="F99" i="4"/>
  <c r="F96" i="2"/>
  <c r="F73" i="7" l="1"/>
  <c r="F43" i="7"/>
  <c r="F88" i="7"/>
  <c r="F147" i="7" s="1"/>
  <c r="F43" i="2"/>
  <c r="F49" i="2" s="1"/>
  <c r="F104" i="2"/>
  <c r="F115" i="2" s="1"/>
  <c r="F117" i="2" s="1"/>
  <c r="F148" i="2" s="1"/>
  <c r="F134" i="11"/>
  <c r="F135" i="11" s="1"/>
  <c r="F127" i="6"/>
  <c r="F149" i="6" s="1"/>
  <c r="F41" i="6"/>
  <c r="F41" i="4"/>
  <c r="F43" i="3"/>
  <c r="F104" i="4"/>
  <c r="F115" i="4" s="1"/>
  <c r="F117" i="4" s="1"/>
  <c r="F148" i="4" s="1"/>
  <c r="F73" i="8"/>
  <c r="F43" i="8"/>
  <c r="F88" i="6"/>
  <c r="F147" i="6" s="1"/>
  <c r="F88" i="4"/>
  <c r="F147" i="4" s="1"/>
  <c r="E104" i="7"/>
  <c r="F88" i="3"/>
  <c r="F147" i="3" s="1"/>
  <c r="F104" i="6"/>
  <c r="F115" i="6" s="1"/>
  <c r="F117" i="6" s="1"/>
  <c r="F148" i="6" s="1"/>
  <c r="F53" i="2" l="1"/>
  <c r="F48" i="2"/>
  <c r="F51" i="2"/>
  <c r="F52" i="2"/>
  <c r="F54" i="7"/>
  <c r="F49" i="7"/>
  <c r="F50" i="7"/>
  <c r="F51" i="7"/>
  <c r="F53" i="7"/>
  <c r="F48" i="7"/>
  <c r="F52" i="7"/>
  <c r="F55" i="7"/>
  <c r="F50" i="2"/>
  <c r="F55" i="2"/>
  <c r="F54" i="2"/>
  <c r="F138" i="11"/>
  <c r="F137" i="11"/>
  <c r="F136" i="11"/>
  <c r="F55" i="3"/>
  <c r="F51" i="3"/>
  <c r="F48" i="3"/>
  <c r="F54" i="3"/>
  <c r="F50" i="3"/>
  <c r="F53" i="3"/>
  <c r="F52" i="3"/>
  <c r="F49" i="3"/>
  <c r="F73" i="4"/>
  <c r="F43" i="4"/>
  <c r="F73" i="6"/>
  <c r="F43" i="6"/>
  <c r="F53" i="8"/>
  <c r="F52" i="8"/>
  <c r="F49" i="8"/>
  <c r="F55" i="8"/>
  <c r="F51" i="8"/>
  <c r="F48" i="8"/>
  <c r="F50" i="8"/>
  <c r="F54" i="8"/>
  <c r="F56" i="2" l="1"/>
  <c r="F74" i="2" s="1"/>
  <c r="F76" i="2" s="1"/>
  <c r="F146" i="2" s="1"/>
  <c r="F150" i="2" s="1"/>
  <c r="F133" i="2" s="1"/>
  <c r="F134" i="2" s="1"/>
  <c r="F138" i="2" s="1"/>
  <c r="F56" i="7"/>
  <c r="F74" i="7" s="1"/>
  <c r="F76" i="7" s="1"/>
  <c r="F146" i="7" s="1"/>
  <c r="F150" i="7" s="1"/>
  <c r="F133" i="7" s="1"/>
  <c r="F139" i="11"/>
  <c r="F151" i="11" s="1"/>
  <c r="F152" i="11" s="1"/>
  <c r="E14" i="1" s="1"/>
  <c r="G14" i="1" s="1"/>
  <c r="F137" i="2"/>
  <c r="F135" i="2"/>
  <c r="F55" i="6"/>
  <c r="F51" i="6"/>
  <c r="F48" i="6"/>
  <c r="F54" i="6"/>
  <c r="F50" i="6"/>
  <c r="F53" i="6"/>
  <c r="F49" i="6"/>
  <c r="F52" i="6"/>
  <c r="F136" i="2"/>
  <c r="F56" i="8"/>
  <c r="F74" i="8" s="1"/>
  <c r="F76" i="8" s="1"/>
  <c r="F146" i="8" s="1"/>
  <c r="F150" i="8" s="1"/>
  <c r="F54" i="4"/>
  <c r="F50" i="4"/>
  <c r="F53" i="4"/>
  <c r="F52" i="4"/>
  <c r="F49" i="4"/>
  <c r="F55" i="4"/>
  <c r="F51" i="4"/>
  <c r="F48" i="4"/>
  <c r="F56" i="3"/>
  <c r="F74" i="3" s="1"/>
  <c r="F76" i="3" s="1"/>
  <c r="F146" i="3" s="1"/>
  <c r="F150" i="3" s="1"/>
  <c r="F134" i="7" l="1"/>
  <c r="F135" i="7" s="1"/>
  <c r="F136" i="7"/>
  <c r="F137" i="7"/>
  <c r="F138" i="7"/>
  <c r="F139" i="2"/>
  <c r="F151" i="2" s="1"/>
  <c r="F152" i="2" s="1"/>
  <c r="E9" i="1" s="1"/>
  <c r="G9" i="1" s="1"/>
  <c r="F56" i="6"/>
  <c r="F74" i="6" s="1"/>
  <c r="F76" i="6" s="1"/>
  <c r="F146" i="6" s="1"/>
  <c r="F150" i="6" s="1"/>
  <c r="F133" i="3"/>
  <c r="F134" i="3" s="1"/>
  <c r="F138" i="3" s="1"/>
  <c r="F56" i="4"/>
  <c r="F74" i="4" s="1"/>
  <c r="F76" i="4" s="1"/>
  <c r="F146" i="4" s="1"/>
  <c r="F150" i="4" s="1"/>
  <c r="F133" i="8"/>
  <c r="F139" i="7" l="1"/>
  <c r="F151" i="7" s="1"/>
  <c r="F152" i="7" s="1"/>
  <c r="E13" i="1" s="1"/>
  <c r="G13" i="1" s="1"/>
  <c r="F135" i="3"/>
  <c r="F134" i="8"/>
  <c r="F136" i="8" s="1"/>
  <c r="F133" i="4"/>
  <c r="F136" i="3"/>
  <c r="F133" i="6"/>
  <c r="F137" i="3"/>
  <c r="F137" i="8" l="1"/>
  <c r="F139" i="3"/>
  <c r="F151" i="3" s="1"/>
  <c r="F152" i="3" s="1"/>
  <c r="E10" i="1" s="1"/>
  <c r="G10" i="1" s="1"/>
  <c r="F138" i="8"/>
  <c r="F134" i="6"/>
  <c r="F137" i="6" s="1"/>
  <c r="F134" i="4"/>
  <c r="F138" i="4" s="1"/>
  <c r="F135" i="8"/>
  <c r="F135" i="6" l="1"/>
  <c r="F135" i="4"/>
  <c r="F138" i="6"/>
  <c r="F136" i="6"/>
  <c r="F137" i="4"/>
  <c r="F136" i="4"/>
  <c r="F139" i="8"/>
  <c r="F151" i="8" s="1"/>
  <c r="F152" i="8" s="1"/>
  <c r="E15" i="1" s="1"/>
  <c r="G15" i="1" s="1"/>
  <c r="F139" i="6" l="1"/>
  <c r="F151" i="6" s="1"/>
  <c r="F152" i="6" s="1"/>
  <c r="E12" i="1" s="1"/>
  <c r="G12" i="1" s="1"/>
  <c r="F139" i="4"/>
  <c r="F151" i="4" s="1"/>
  <c r="F152" i="4" s="1"/>
  <c r="E11" i="1" s="1"/>
  <c r="G11" i="1" s="1"/>
  <c r="G16" i="1" l="1"/>
  <c r="G19" i="1" s="1"/>
  <c r="G20" i="1"/>
</calcChain>
</file>

<file path=xl/comments1.xml><?xml version="1.0" encoding="utf-8"?>
<comments xmlns="http://schemas.openxmlformats.org/spreadsheetml/2006/main">
  <authors>
    <author/>
  </authors>
  <commentList>
    <comment ref="E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25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E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25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E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25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E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25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E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25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E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25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7.xml><?xml version="1.0" encoding="utf-8"?>
<comments xmlns="http://schemas.openxmlformats.org/spreadsheetml/2006/main">
  <authors>
    <author/>
  </authors>
  <commentList>
    <comment ref="E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25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sharedStrings.xml><?xml version="1.0" encoding="utf-8"?>
<sst xmlns="http://schemas.openxmlformats.org/spreadsheetml/2006/main" count="1525" uniqueCount="174">
  <si>
    <t>PLANILHA DE CUSTOS E FORMAÇÃO DE PREÇOS</t>
  </si>
  <si>
    <t>MODELO PARA A CONSOLIDAÇÃO E APRESENTAÇÃO DE PROPOSTAS</t>
  </si>
  <si>
    <t>Planilha em conformidade com as INs 05/2017 e 07/2018.</t>
  </si>
  <si>
    <r>
      <rPr>
        <sz val="12"/>
        <rFont val="Calibri"/>
        <family val="2"/>
        <charset val="1"/>
      </rPr>
      <t xml:space="preserve">Serviço de Contínuos, Carregadores e Assistentes Administrativos - Pregão Eletrônico nº </t>
    </r>
    <r>
      <rPr>
        <sz val="12"/>
        <color rgb="FFFF0000"/>
        <rFont val="Calibri"/>
        <family val="2"/>
        <charset val="1"/>
      </rPr>
      <t>XXX</t>
    </r>
  </si>
  <si>
    <t>ITEM</t>
  </si>
  <si>
    <t>UNIDADE</t>
  </si>
  <si>
    <t>POSTO</t>
  </si>
  <si>
    <t>VALOR MENSAL POR POSTO</t>
  </si>
  <si>
    <t>NÚMERO DE POSTOS</t>
  </si>
  <si>
    <t>VALOR MENSAL TOTAL</t>
  </si>
  <si>
    <t>Curitiba</t>
  </si>
  <si>
    <t>Londrina</t>
  </si>
  <si>
    <t>Maringá</t>
  </si>
  <si>
    <t>Mão-de-obra total</t>
  </si>
  <si>
    <t>DESCRIÇÃO</t>
  </si>
  <si>
    <t>Mão-de-obra</t>
  </si>
  <si>
    <t>Total mensal máximo</t>
  </si>
  <si>
    <r>
      <rPr>
        <sz val="12"/>
        <rFont val="Calibri"/>
        <family val="2"/>
        <charset val="1"/>
      </rPr>
      <t>Serviço de Contínuos, Carregadores e Assistentes Administrativos</t>
    </r>
    <r>
      <rPr>
        <sz val="11"/>
        <rFont val="Calibri"/>
        <family val="2"/>
        <charset val="1"/>
      </rPr>
      <t xml:space="preserve"> - Pregão Eletrônico nº</t>
    </r>
    <r>
      <rPr>
        <sz val="11"/>
        <color rgb="FFFF0000"/>
        <rFont val="Calibri"/>
        <family val="2"/>
        <charset val="1"/>
      </rPr>
      <t xml:space="preserve"> XXX</t>
    </r>
  </si>
  <si>
    <t>A</t>
  </si>
  <si>
    <t>Data de Apresentação da Proposta (dia/mês/ano)</t>
  </si>
  <si>
    <t>B</t>
  </si>
  <si>
    <t>Município/UF</t>
  </si>
  <si>
    <t>Curitiba-PR</t>
  </si>
  <si>
    <t>C</t>
  </si>
  <si>
    <t>Ano Acordo, Convenção ou Sentença Normativa em Dissídio Coletivo</t>
  </si>
  <si>
    <t>D</t>
  </si>
  <si>
    <t>Nº de meses de execução contratual</t>
  </si>
  <si>
    <t>Tipo de Serviço</t>
  </si>
  <si>
    <t>Classificação Brasileira de Ocupações (CBO)</t>
  </si>
  <si>
    <t xml:space="preserve"> 7832-10</t>
  </si>
  <si>
    <t>Salário Normativo da Categoria Profissional</t>
  </si>
  <si>
    <t>Categoria Profissional (vinculada à execução contratual)</t>
  </si>
  <si>
    <t>Data Base da categoria (dia/mês/ano)</t>
  </si>
  <si>
    <t>Localidade</t>
  </si>
  <si>
    <t>Curitiba - PR</t>
  </si>
  <si>
    <t>Quantidade de pessoas por posto</t>
  </si>
  <si>
    <t>Módulo 1 - Composição da Remuneração</t>
  </si>
  <si>
    <t>Composição da Remuneração</t>
  </si>
  <si>
    <t>Valor (R$)</t>
  </si>
  <si>
    <t>Adicional de Periculosidade</t>
  </si>
  <si>
    <t>Adicional de Insalubridade</t>
  </si>
  <si>
    <t>E</t>
  </si>
  <si>
    <t>Adicional Noturno</t>
  </si>
  <si>
    <t>G</t>
  </si>
  <si>
    <t>Adicional de Hora Noturna Reduzida</t>
  </si>
  <si>
    <t>H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</si>
  <si>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</si>
  <si>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</si>
  <si>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</si>
  <si>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</si>
  <si>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</si>
  <si>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 e Adicional de Férias</t>
  </si>
  <si>
    <t>13º (décimo terceiro) Salário</t>
  </si>
  <si>
    <t>Adicional de Férias</t>
  </si>
  <si>
    <t>Base de cálculo para o Submódulo 2.2 (Somatório do Módulo 1 e do Submódulo 2.1)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</si>
  <si>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</si>
  <si>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</si>
  <si>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</si>
  <si>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</si>
  <si>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</si>
  <si>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</si>
  <si>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</si>
  <si>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</si>
  <si>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</si>
  <si>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</si>
  <si>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</si>
  <si>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</si>
  <si>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FGTS</t>
  </si>
  <si>
    <t xml:space="preserve">Total </t>
  </si>
  <si>
    <t>Submódulo 2.3 - Benefícios Mensais e Diários.</t>
  </si>
  <si>
    <t>2.3</t>
  </si>
  <si>
    <t>Benefícios Mensais e Diários</t>
  </si>
  <si>
    <t>Valor unit. (R$)</t>
  </si>
  <si>
    <t>Quant. mensal</t>
  </si>
  <si>
    <t>Transporte</t>
  </si>
  <si>
    <t>Auxílio alimentação (com desc. 20%)</t>
  </si>
  <si>
    <t>Auxílio alimentação - férias</t>
  </si>
  <si>
    <t>Plano de saúde</t>
  </si>
  <si>
    <t>Assistência social familiar - Auxílio funeral</t>
  </si>
  <si>
    <t>Fundo de formação profissional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</si>
  <si>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</si>
  <si>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</si>
  <si>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</si>
  <si>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</si>
  <si>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</si>
  <si>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</si>
  <si>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</si>
  <si>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</si>
  <si>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</si>
  <si>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</si>
  <si>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</si>
  <si>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</si>
  <si>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</si>
  <si>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</si>
  <si>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</si>
  <si>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</si>
  <si>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</si>
  <si>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</si>
  <si>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</si>
  <si>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Ausências por Doença</t>
  </si>
  <si>
    <t>Subtotal</t>
  </si>
  <si>
    <t>Incidência do Submódulo 2.2 sobre a substituição nas Ausências Legais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</si>
  <si>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</si>
  <si>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</si>
  <si>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</si>
  <si>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</si>
  <si>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</si>
  <si>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</si>
  <si>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Ausências Legais</t>
  </si>
  <si>
    <t>Módulo 5 - Insumos Diversos</t>
  </si>
  <si>
    <t>Insumos Diversos</t>
  </si>
  <si>
    <t>Uniformes</t>
  </si>
  <si>
    <t>Equipamentos de Proteção Individual (EPIs)</t>
  </si>
  <si>
    <t>Treinamento - Resolução CSJT 98/2012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</si>
  <si>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</si>
  <si>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</si>
  <si>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</si>
  <si>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</si>
  <si>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</si>
  <si>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</si>
  <si>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</si>
  <si>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</si>
  <si>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</si>
  <si>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</si>
  <si>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</si>
  <si>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</si>
  <si>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</si>
  <si>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r>
      <rPr>
        <sz val="12"/>
        <rFont val="Calibri"/>
        <family val="2"/>
        <charset val="1"/>
      </rPr>
      <t xml:space="preserve">Serviço de Contínuos, Carregadores e Assistentes Administrativos </t>
    </r>
    <r>
      <rPr>
        <sz val="11"/>
        <rFont val="Calibri"/>
        <family val="2"/>
        <charset val="1"/>
      </rPr>
      <t>- Pregão Eletrônico nº</t>
    </r>
    <r>
      <rPr>
        <sz val="11"/>
        <color rgb="FFFF0000"/>
        <rFont val="Calibri"/>
        <family val="2"/>
        <charset val="1"/>
      </rPr>
      <t xml:space="preserve"> XXX</t>
    </r>
  </si>
  <si>
    <t>4122-05</t>
  </si>
  <si>
    <t>Contínuo (SIEMACO)</t>
  </si>
  <si>
    <t>4110-10</t>
  </si>
  <si>
    <t>Londrina - PR</t>
  </si>
  <si>
    <t>Maringá - PR</t>
  </si>
  <si>
    <t>Item</t>
  </si>
  <si>
    <t>Descrição</t>
  </si>
  <si>
    <t>Quantidade</t>
  </si>
  <si>
    <t>Freq. de fornecimento ao ano</t>
  </si>
  <si>
    <t>Quantidade total ao ano</t>
  </si>
  <si>
    <t>Preço Unitário</t>
  </si>
  <si>
    <t>Preço total ao ano</t>
  </si>
  <si>
    <t>Preço total ao mês</t>
  </si>
  <si>
    <t>Calça social em microfibra ou gabardine, com 2 bolsos frontais e 2 bolsos traseiros, com cós entretelado e passadores para cinto.</t>
  </si>
  <si>
    <t>Camisa social em Tricoline, com manga longa, colarinho entretelado, bolso chapeado, fechamentos por botões.</t>
  </si>
  <si>
    <t>Camisa social em Tricoline, com manga curta, colarinho entretelado, bolso chapeado, fechamentos por botões.</t>
  </si>
  <si>
    <t>Cinto preto social, com fivela</t>
  </si>
  <si>
    <t>Jaqueta para frio em náilon, forrada, com 2 bolsos laterais, fechamento em zíper, que atenda às condições climáticas da localidade de prestação de serviços</t>
  </si>
  <si>
    <t>Par de meias de algodão, cano médio</t>
  </si>
  <si>
    <t>Sapato social, na cor preta, fechado, com solado antiderrapante (par)</t>
  </si>
  <si>
    <t>Crachá de Identificação em PVC, com foto</t>
  </si>
  <si>
    <t>Valor total mensal de uniformes por profissional</t>
  </si>
  <si>
    <r>
      <rPr>
        <b/>
        <sz val="11"/>
        <color rgb="FF000000"/>
        <rFont val="Calibri"/>
        <family val="2"/>
        <charset val="1"/>
      </rPr>
      <t xml:space="preserve">Uniformes – </t>
    </r>
    <r>
      <rPr>
        <b/>
        <sz val="11"/>
        <color rgb="FF000000"/>
        <rFont val="Calibri"/>
        <family val="2"/>
      </rPr>
      <t>Carregadores(as)</t>
    </r>
  </si>
  <si>
    <t>Calça profissional em Brim resistente, com 2 Bolsos frontais e 2 bolsos traseiros, elástico e passadores para cinto.</t>
  </si>
  <si>
    <t>Camiseta unissex manga curta gola careca, 100% algodão.</t>
  </si>
  <si>
    <t>Bota de segurança cano médio, impermeável, com solado antiderrapante</t>
  </si>
  <si>
    <t>Jaleco profissional em Brim resistente, com 3 bolsos, manga curta</t>
  </si>
  <si>
    <t>Conjunto capa de chuva impermeável, em náilon, composto por jaqueta com capuz e calça com elástico</t>
  </si>
  <si>
    <t>EPIs – Carregadores(as)</t>
  </si>
  <si>
    <t>Luva de malha de algodão, pigmentada com pontos de PVC na palma</t>
  </si>
  <si>
    <t>Bota de Segurança com Biqueira de PVC e solado PU Bidensidade antiderrapante</t>
  </si>
  <si>
    <t>Valor total mensal de EPIs por profissional</t>
  </si>
  <si>
    <t>Calça de brim ou sarja com 2 bolsos frontais e 2 bolsos traseiros, com cós entretelado e passadores para cinto.</t>
  </si>
  <si>
    <t>Camisa polo em piquet ou algodão, manga curta.</t>
  </si>
  <si>
    <t>Carregador (SIEMACO)</t>
  </si>
  <si>
    <t>Assistente Administrativo (SIEMACO)</t>
  </si>
  <si>
    <r>
      <t xml:space="preserve">Uniformes - </t>
    </r>
    <r>
      <rPr>
        <b/>
        <sz val="11"/>
        <color rgb="FF000000"/>
        <rFont val="Calibri"/>
        <family val="2"/>
      </rPr>
      <t>Contínuos e Assistentes Administrativos(as) - Polos de Maringá e Londrina</t>
    </r>
  </si>
  <si>
    <r>
      <t xml:space="preserve">Uniformes - </t>
    </r>
    <r>
      <rPr>
        <b/>
        <sz val="11"/>
        <color rgb="FF000000"/>
        <rFont val="Calibri"/>
        <family val="2"/>
      </rPr>
      <t>Contínuos e Assistentes Administrativos(as) - Polo Curitiba</t>
    </r>
  </si>
  <si>
    <r>
      <t xml:space="preserve">Salário-Base </t>
    </r>
    <r>
      <rPr>
        <sz val="11"/>
        <color rgb="FFFF0000"/>
        <rFont val="Calibri"/>
        <family val="2"/>
      </rPr>
      <t>(mínimo R$ 1.535,00 conforme Edital, não proporcionalizar)</t>
    </r>
  </si>
  <si>
    <t>Carregador 40h</t>
  </si>
  <si>
    <t>Contínuo 40h</t>
  </si>
  <si>
    <t>Assistente Administrativo 40h</t>
  </si>
  <si>
    <t>Assistente administrativo 40h</t>
  </si>
  <si>
    <r>
      <t xml:space="preserve">Salário-Base </t>
    </r>
    <r>
      <rPr>
        <sz val="11"/>
        <color rgb="FFFF0000"/>
        <rFont val="Calibri"/>
        <family val="2"/>
      </rPr>
      <t>(mínimo R$ 1.407,00 conforme Edital, não proporcionalizar)</t>
    </r>
  </si>
  <si>
    <r>
      <t xml:space="preserve">Salário-Base </t>
    </r>
    <r>
      <rPr>
        <sz val="11"/>
        <color rgb="FFFF0000"/>
        <rFont val="Calibri"/>
        <family val="2"/>
      </rPr>
      <t>(mínimo R$ 1.778,00 conforme Edital, não proporcionalizar)</t>
    </r>
  </si>
  <si>
    <t>Total ANUAL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</si>
</sst>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&quot;R$ &quot;* #,##0.00_-;&quot;-R$ &quot;* #,##0.00_-;_-&quot;R$ &quot;* \-??_-;_-@_-"/>
    <numFmt numFmtId="165" formatCode="_-&quot;R$&quot;* #,##0.00_-;&quot;-R$&quot;* #,##0.00_-;_-&quot;R$&quot;* \-??_-;_-@_-"/>
    <numFmt numFmtId="166" formatCode="_(* #,##0.00_);_(* \(#,##0.00\);_(* \-??_);_(@_)"/>
    <numFmt numFmtId="167" formatCode="_-* #,##0.00_-;\-* #,##0.00_-;_-* \-??_-;_-@_-"/>
    <numFmt numFmtId="168" formatCode="[$R$-416]\ #,##0.00;[Red]\-[$R$-416]\ #,##0.00"/>
    <numFmt numFmtId="169" formatCode="&quot;R$&quot;#,##0.00"/>
    <numFmt numFmtId="170" formatCode="&quot;R$ &quot;#,##0.00"/>
    <numFmt numFmtId="171" formatCode="d/m/yyyy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  <charset val="1"/>
    </font>
    <font>
      <sz val="9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BDD7EE"/>
      </patternFill>
    </fill>
    <fill>
      <patternFill patternType="solid">
        <fgColor rgb="FFBFBFBF"/>
        <bgColor rgb="FFC3D69B"/>
      </patternFill>
    </fill>
    <fill>
      <patternFill patternType="solid">
        <fgColor rgb="FFC3D69B"/>
        <bgColor rgb="FFBFBFBF"/>
      </patternFill>
    </fill>
    <fill>
      <patternFill patternType="solid">
        <fgColor theme="0"/>
        <bgColor rgb="FFD9D9D9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164" fontId="14" fillId="0" borderId="0" applyBorder="0" applyProtection="0"/>
    <xf numFmtId="165" fontId="14" fillId="0" borderId="0" applyBorder="0" applyProtection="0"/>
    <xf numFmtId="0" fontId="14" fillId="0" borderId="0"/>
    <xf numFmtId="0" fontId="14" fillId="0" borderId="0"/>
    <xf numFmtId="0" fontId="14" fillId="0" borderId="0"/>
    <xf numFmtId="9" fontId="14" fillId="0" borderId="0" applyBorder="0" applyProtection="0"/>
    <xf numFmtId="166" fontId="1" fillId="0" borderId="0" applyBorder="0" applyProtection="0"/>
    <xf numFmtId="167" fontId="14" fillId="0" borderId="0" applyBorder="0" applyProtection="0"/>
    <xf numFmtId="167" fontId="14" fillId="0" borderId="0" applyBorder="0" applyProtection="0"/>
    <xf numFmtId="167" fontId="14" fillId="0" borderId="0" applyBorder="0" applyProtection="0"/>
    <xf numFmtId="167" fontId="14" fillId="0" borderId="0" applyBorder="0" applyProtection="0"/>
    <xf numFmtId="167" fontId="14" fillId="0" borderId="0" applyBorder="0" applyProtection="0"/>
    <xf numFmtId="167" fontId="14" fillId="0" borderId="0" applyBorder="0" applyProtection="0"/>
    <xf numFmtId="167" fontId="14" fillId="0" borderId="0" applyBorder="0" applyProtection="0"/>
    <xf numFmtId="167" fontId="14" fillId="0" borderId="0" applyBorder="0" applyProtection="0"/>
    <xf numFmtId="9" fontId="14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2" fillId="2" borderId="0" xfId="5" applyFont="1" applyFill="1" applyAlignment="1" applyProtection="1">
      <alignment vertical="center"/>
    </xf>
    <xf numFmtId="0" fontId="4" fillId="2" borderId="0" xfId="5" applyFont="1" applyFill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 wrapText="1"/>
    </xf>
    <xf numFmtId="168" fontId="6" fillId="3" borderId="1" xfId="2" applyNumberFormat="1" applyFont="1" applyFill="1" applyBorder="1" applyAlignment="1" applyProtection="1">
      <alignment horizontal="center" vertical="center" wrapText="1"/>
    </xf>
    <xf numFmtId="168" fontId="6" fillId="3" borderId="1" xfId="0" applyNumberFormat="1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center" vertical="center"/>
    </xf>
    <xf numFmtId="0" fontId="0" fillId="2" borderId="1" xfId="5" applyFont="1" applyFill="1" applyBorder="1" applyAlignment="1" applyProtection="1">
      <alignment horizontal="center" vertical="center"/>
    </xf>
    <xf numFmtId="0" fontId="7" fillId="2" borderId="1" xfId="5" applyFont="1" applyFill="1" applyBorder="1" applyAlignment="1" applyProtection="1">
      <alignment horizontal="left" vertical="center" indent="1"/>
    </xf>
    <xf numFmtId="169" fontId="0" fillId="2" borderId="1" xfId="5" applyNumberFormat="1" applyFont="1" applyFill="1" applyBorder="1" applyAlignment="1" applyProtection="1">
      <alignment horizontal="center" vertical="center"/>
    </xf>
    <xf numFmtId="0" fontId="0" fillId="3" borderId="1" xfId="5" applyFont="1" applyFill="1" applyBorder="1" applyAlignment="1" applyProtection="1">
      <alignment horizontal="center" vertical="center"/>
    </xf>
    <xf numFmtId="169" fontId="0" fillId="3" borderId="1" xfId="0" applyNumberFormat="1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vertical="center"/>
    </xf>
    <xf numFmtId="0" fontId="0" fillId="2" borderId="0" xfId="5" applyFont="1" applyFill="1" applyBorder="1" applyAlignment="1" applyProtection="1">
      <alignment horizontal="center" vertical="center"/>
    </xf>
    <xf numFmtId="169" fontId="0" fillId="2" borderId="0" xfId="0" applyNumberFormat="1" applyFont="1" applyFill="1" applyBorder="1" applyAlignment="1" applyProtection="1">
      <alignment horizontal="center" vertical="center"/>
    </xf>
    <xf numFmtId="169" fontId="0" fillId="2" borderId="1" xfId="0" applyNumberFormat="1" applyFont="1" applyFill="1" applyBorder="1" applyAlignment="1" applyProtection="1">
      <alignment horizontal="center" vertical="center"/>
    </xf>
    <xf numFmtId="169" fontId="8" fillId="3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2" borderId="0" xfId="0" applyFont="1" applyFill="1" applyAlignment="1" applyProtection="1">
      <alignment vertical="center"/>
    </xf>
    <xf numFmtId="0" fontId="7" fillId="2" borderId="0" xfId="5" applyFont="1" applyFill="1" applyAlignment="1" applyProtection="1">
      <alignment horizontal="center" vertical="center"/>
    </xf>
    <xf numFmtId="0" fontId="7" fillId="2" borderId="1" xfId="5" applyFont="1" applyFill="1" applyBorder="1" applyAlignment="1" applyProtection="1">
      <alignment horizontal="center" vertical="center" wrapText="1"/>
    </xf>
    <xf numFmtId="0" fontId="7" fillId="2" borderId="1" xfId="5" applyFont="1" applyFill="1" applyBorder="1" applyAlignment="1" applyProtection="1">
      <alignment vertical="center" wrapText="1"/>
    </xf>
    <xf numFmtId="0" fontId="7" fillId="2" borderId="0" xfId="5" applyFont="1" applyFill="1" applyBorder="1" applyAlignment="1" applyProtection="1">
      <alignment horizontal="center" vertical="center" wrapText="1"/>
    </xf>
    <xf numFmtId="0" fontId="7" fillId="2" borderId="0" xfId="5" applyFont="1" applyFill="1" applyBorder="1" applyAlignment="1" applyProtection="1">
      <alignment vertical="center" wrapText="1"/>
    </xf>
    <xf numFmtId="0" fontId="0" fillId="2" borderId="2" xfId="0" applyFont="1" applyFill="1" applyBorder="1" applyAlignment="1" applyProtection="1">
      <alignment vertic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 applyProtection="1">
      <alignment horizontal="left" vertical="center" wrapText="1"/>
    </xf>
    <xf numFmtId="169" fontId="0" fillId="2" borderId="1" xfId="0" applyNumberFormat="1" applyFont="1" applyFill="1" applyBorder="1" applyAlignment="1" applyProtection="1">
      <alignment horizontal="right" vertical="center" wrapText="1"/>
    </xf>
    <xf numFmtId="169" fontId="8" fillId="2" borderId="1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Alignment="1" applyProtection="1">
      <alignment vertical="center"/>
    </xf>
    <xf numFmtId="0" fontId="8" fillId="3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center" vertical="center" wrapText="1"/>
    </xf>
    <xf numFmtId="169" fontId="0" fillId="2" borderId="0" xfId="0" applyNumberFormat="1" applyFont="1" applyFill="1" applyBorder="1" applyAlignment="1" applyProtection="1">
      <alignment horizontal="right" vertical="center" wrapText="1"/>
    </xf>
    <xf numFmtId="169" fontId="8" fillId="0" borderId="1" xfId="5" applyNumberFormat="1" applyFont="1" applyBorder="1" applyAlignment="1" applyProtection="1">
      <alignment vertical="center"/>
    </xf>
    <xf numFmtId="10" fontId="0" fillId="2" borderId="1" xfId="0" applyNumberFormat="1" applyFont="1" applyFill="1" applyBorder="1" applyAlignment="1" applyProtection="1">
      <alignment horizontal="center" vertical="center" wrapText="1"/>
    </xf>
    <xf numFmtId="10" fontId="8" fillId="2" borderId="1" xfId="0" applyNumberFormat="1" applyFont="1" applyFill="1" applyBorder="1" applyAlignment="1" applyProtection="1">
      <alignment horizontal="center" vertical="center" wrapText="1"/>
    </xf>
    <xf numFmtId="170" fontId="0" fillId="0" borderId="0" xfId="0" applyNumberFormat="1" applyFont="1" applyAlignment="1" applyProtection="1">
      <alignment vertical="center"/>
    </xf>
    <xf numFmtId="0" fontId="8" fillId="2" borderId="5" xfId="0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vertical="center" wrapText="1"/>
    </xf>
    <xf numFmtId="3" fontId="0" fillId="2" borderId="1" xfId="0" applyNumberFormat="1" applyFont="1" applyFill="1" applyBorder="1" applyAlignment="1" applyProtection="1">
      <alignment horizontal="center" vertical="center" wrapText="1"/>
    </xf>
    <xf numFmtId="169" fontId="0" fillId="0" borderId="4" xfId="5" applyNumberFormat="1" applyFont="1" applyBorder="1" applyAlignment="1" applyProtection="1">
      <alignment horizontal="right" vertical="center" wrapText="1"/>
    </xf>
    <xf numFmtId="0" fontId="0" fillId="2" borderId="6" xfId="0" applyFont="1" applyFill="1" applyBorder="1" applyAlignment="1" applyProtection="1">
      <alignment horizontal="left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169" fontId="7" fillId="2" borderId="1" xfId="0" applyNumberFormat="1" applyFont="1" applyFill="1" applyBorder="1" applyAlignment="1" applyProtection="1">
      <alignment horizontal="right" vertical="center" wrapText="1"/>
    </xf>
    <xf numFmtId="169" fontId="0" fillId="0" borderId="1" xfId="5" applyNumberFormat="1" applyFont="1" applyBorder="1" applyAlignment="1" applyProtection="1">
      <alignment horizontal="right" vertical="center" wrapText="1"/>
    </xf>
    <xf numFmtId="0" fontId="8" fillId="0" borderId="1" xfId="5" applyFont="1" applyBorder="1" applyAlignment="1" applyProtection="1">
      <alignment horizontal="center" vertical="center" wrapText="1"/>
    </xf>
    <xf numFmtId="10" fontId="0" fillId="0" borderId="1" xfId="5" applyNumberFormat="1" applyFont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0" fillId="0" borderId="1" xfId="5" applyFont="1" applyBorder="1" applyAlignment="1" applyProtection="1">
      <alignment horizontal="center" vertical="center" wrapText="1"/>
    </xf>
    <xf numFmtId="169" fontId="0" fillId="2" borderId="1" xfId="0" applyNumberFormat="1" applyFont="1" applyFill="1" applyBorder="1" applyAlignment="1" applyProtection="1">
      <alignment horizontal="right" vertical="center"/>
    </xf>
    <xf numFmtId="10" fontId="8" fillId="0" borderId="1" xfId="5" applyNumberFormat="1" applyFont="1" applyBorder="1" applyAlignment="1" applyProtection="1">
      <alignment horizontal="center" vertical="center" wrapText="1"/>
    </xf>
    <xf numFmtId="169" fontId="8" fillId="2" borderId="1" xfId="0" applyNumberFormat="1" applyFont="1" applyFill="1" applyBorder="1" applyAlignment="1" applyProtection="1">
      <alignment horizontal="right" vertical="center"/>
    </xf>
    <xf numFmtId="0" fontId="0" fillId="2" borderId="1" xfId="5" applyFont="1" applyFill="1" applyBorder="1" applyAlignment="1" applyProtection="1">
      <alignment horizontal="center" vertical="center" wrapText="1"/>
    </xf>
    <xf numFmtId="10" fontId="0" fillId="2" borderId="1" xfId="5" applyNumberFormat="1" applyFont="1" applyFill="1" applyBorder="1" applyAlignment="1" applyProtection="1">
      <alignment horizontal="center" vertical="center" wrapText="1"/>
    </xf>
    <xf numFmtId="0" fontId="0" fillId="3" borderId="0" xfId="0" applyFont="1" applyFill="1" applyAlignment="1" applyProtection="1">
      <alignment vertical="center"/>
    </xf>
    <xf numFmtId="169" fontId="7" fillId="0" borderId="1" xfId="5" applyNumberFormat="1" applyFont="1" applyBorder="1" applyAlignment="1" applyProtection="1">
      <alignment vertical="center"/>
    </xf>
    <xf numFmtId="10" fontId="0" fillId="2" borderId="1" xfId="6" applyNumberFormat="1" applyFont="1" applyFill="1" applyBorder="1" applyAlignment="1" applyProtection="1">
      <alignment horizontal="center" vertical="center"/>
    </xf>
    <xf numFmtId="169" fontId="0" fillId="2" borderId="1" xfId="5" applyNumberFormat="1" applyFont="1" applyFill="1" applyBorder="1" applyAlignment="1" applyProtection="1">
      <alignment horizontal="right" vertical="center" wrapText="1"/>
    </xf>
    <xf numFmtId="10" fontId="0" fillId="0" borderId="1" xfId="6" applyNumberFormat="1" applyFont="1" applyBorder="1" applyAlignment="1" applyProtection="1">
      <alignment horizontal="center" vertical="center"/>
    </xf>
    <xf numFmtId="10" fontId="7" fillId="0" borderId="1" xfId="6" applyNumberFormat="1" applyFont="1" applyBorder="1" applyAlignment="1" applyProtection="1">
      <alignment horizontal="center" vertical="center"/>
    </xf>
    <xf numFmtId="0" fontId="2" fillId="2" borderId="0" xfId="5" applyFont="1" applyFill="1" applyAlignment="1" applyProtection="1"/>
    <xf numFmtId="0" fontId="4" fillId="2" borderId="0" xfId="5" applyFont="1" applyFill="1" applyAlignment="1" applyProtection="1">
      <alignment horizontal="center"/>
    </xf>
    <xf numFmtId="0" fontId="11" fillId="2" borderId="1" xfId="5" applyFont="1" applyFill="1" applyBorder="1" applyAlignment="1" applyProtection="1">
      <alignment horizontal="center" vertical="center" wrapText="1"/>
    </xf>
    <xf numFmtId="0" fontId="11" fillId="2" borderId="4" xfId="5" applyFont="1" applyFill="1" applyBorder="1" applyAlignment="1" applyProtection="1">
      <alignment horizontal="center" vertical="center" wrapText="1"/>
    </xf>
    <xf numFmtId="0" fontId="2" fillId="2" borderId="1" xfId="5" applyFont="1" applyFill="1" applyBorder="1" applyAlignment="1" applyProtection="1">
      <alignment horizontal="center" vertical="center" wrapText="1"/>
    </xf>
    <xf numFmtId="0" fontId="12" fillId="2" borderId="1" xfId="5" applyFont="1" applyFill="1" applyBorder="1" applyAlignment="1" applyProtection="1">
      <alignment vertical="center" wrapText="1"/>
    </xf>
    <xf numFmtId="0" fontId="2" fillId="2" borderId="4" xfId="5" applyFont="1" applyFill="1" applyBorder="1" applyAlignment="1" applyProtection="1">
      <alignment horizontal="center" vertical="center" wrapText="1"/>
    </xf>
    <xf numFmtId="168" fontId="2" fillId="5" borderId="4" xfId="5" applyNumberFormat="1" applyFont="1" applyFill="1" applyBorder="1" applyAlignment="1" applyProtection="1">
      <alignment vertical="center" wrapText="1"/>
    </xf>
    <xf numFmtId="169" fontId="2" fillId="2" borderId="4" xfId="5" applyNumberFormat="1" applyFont="1" applyFill="1" applyBorder="1" applyAlignment="1" applyProtection="1">
      <alignment vertical="center" wrapText="1"/>
    </xf>
    <xf numFmtId="169" fontId="2" fillId="2" borderId="1" xfId="5" applyNumberFormat="1" applyFont="1" applyFill="1" applyBorder="1" applyAlignment="1" applyProtection="1">
      <alignment vertical="center"/>
    </xf>
    <xf numFmtId="169" fontId="11" fillId="3" borderId="1" xfId="5" applyNumberFormat="1" applyFont="1" applyFill="1" applyBorder="1" applyAlignment="1" applyProtection="1"/>
    <xf numFmtId="168" fontId="13" fillId="5" borderId="4" xfId="5" applyNumberFormat="1" applyFont="1" applyFill="1" applyBorder="1" applyAlignment="1" applyProtection="1">
      <alignment vertical="center" wrapText="1"/>
    </xf>
    <xf numFmtId="0" fontId="12" fillId="0" borderId="1" xfId="5" applyFont="1" applyBorder="1" applyAlignment="1" applyProtection="1">
      <alignment vertical="center" wrapText="1"/>
    </xf>
    <xf numFmtId="0" fontId="2" fillId="0" borderId="4" xfId="5" applyFont="1" applyBorder="1" applyAlignment="1" applyProtection="1">
      <alignment horizontal="center" vertical="center" wrapText="1"/>
    </xf>
    <xf numFmtId="169" fontId="0" fillId="6" borderId="1" xfId="0" applyNumberFormat="1" applyFont="1" applyFill="1" applyBorder="1" applyAlignment="1" applyProtection="1">
      <alignment horizontal="right" vertical="center" wrapText="1"/>
    </xf>
    <xf numFmtId="0" fontId="0" fillId="2" borderId="1" xfId="5" applyFont="1" applyFill="1" applyBorder="1" applyAlignment="1" applyProtection="1">
      <alignment horizontal="center" vertical="center"/>
    </xf>
    <xf numFmtId="0" fontId="7" fillId="2" borderId="1" xfId="5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left" vertical="center"/>
    </xf>
    <xf numFmtId="0" fontId="8" fillId="0" borderId="1" xfId="5" applyFont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0" fontId="0" fillId="2" borderId="1" xfId="16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0" fillId="2" borderId="1" xfId="5" applyFont="1" applyFill="1" applyBorder="1" applyAlignment="1" applyProtection="1">
      <alignment horizontal="center" vertical="center"/>
    </xf>
    <xf numFmtId="0" fontId="8" fillId="3" borderId="1" xfId="5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horizontal="center" vertical="center"/>
    </xf>
    <xf numFmtId="0" fontId="4" fillId="2" borderId="0" xfId="5" applyFont="1" applyFill="1" applyBorder="1" applyAlignment="1" applyProtection="1">
      <alignment horizontal="center" vertical="center"/>
    </xf>
    <xf numFmtId="0" fontId="4" fillId="2" borderId="0" xfId="5" applyFont="1" applyFill="1" applyBorder="1" applyAlignment="1" applyProtection="1">
      <alignment horizontal="center" vertical="center" wrapText="1"/>
    </xf>
    <xf numFmtId="0" fontId="0" fillId="3" borderId="1" xfId="5" applyFont="1" applyFill="1" applyBorder="1" applyAlignment="1" applyProtection="1">
      <alignment horizontal="center" vertical="center"/>
    </xf>
    <xf numFmtId="0" fontId="6" fillId="2" borderId="0" xfId="5" applyFont="1" applyFill="1" applyBorder="1" applyAlignment="1" applyProtection="1">
      <alignment horizontal="center" vertical="center"/>
    </xf>
    <xf numFmtId="0" fontId="7" fillId="2" borderId="0" xfId="5" applyFont="1" applyFill="1" applyBorder="1" applyAlignment="1" applyProtection="1">
      <alignment horizontal="center" vertical="center"/>
    </xf>
    <xf numFmtId="0" fontId="7" fillId="2" borderId="1" xfId="5" applyFont="1" applyFill="1" applyBorder="1" applyAlignment="1" applyProtection="1">
      <alignment horizontal="center" vertical="center" wrapText="1"/>
    </xf>
    <xf numFmtId="170" fontId="7" fillId="2" borderId="1" xfId="5" applyNumberFormat="1" applyFont="1" applyFill="1" applyBorder="1" applyAlignment="1" applyProtection="1">
      <alignment horizontal="center" vertical="center" wrapText="1"/>
    </xf>
    <xf numFmtId="171" fontId="7" fillId="2" borderId="1" xfId="5" applyNumberFormat="1" applyFont="1" applyFill="1" applyBorder="1" applyAlignment="1" applyProtection="1">
      <alignment horizontal="center" vertical="center" wrapText="1"/>
    </xf>
    <xf numFmtId="0" fontId="8" fillId="4" borderId="0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left" vertical="center" wrapText="1"/>
    </xf>
    <xf numFmtId="0" fontId="0" fillId="2" borderId="7" xfId="0" applyFont="1" applyFill="1" applyBorder="1" applyAlignment="1" applyProtection="1">
      <alignment horizontal="left" vertical="center" wrapText="1"/>
    </xf>
    <xf numFmtId="0" fontId="0" fillId="2" borderId="4" xfId="0" applyFont="1" applyFill="1" applyBorder="1" applyAlignment="1" applyProtection="1">
      <alignment horizontal="left" vertical="center" wrapText="1"/>
    </xf>
    <xf numFmtId="0" fontId="8" fillId="3" borderId="0" xfId="0" applyFont="1" applyFill="1" applyBorder="1" applyAlignment="1" applyProtection="1">
      <alignment horizontal="left" vertic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0" borderId="1" xfId="5" applyFont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left" vertical="center" wrapText="1"/>
    </xf>
    <xf numFmtId="0" fontId="0" fillId="2" borderId="3" xfId="0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/>
    </xf>
    <xf numFmtId="0" fontId="8" fillId="0" borderId="3" xfId="5" applyFont="1" applyBorder="1" applyAlignment="1" applyProtection="1">
      <alignment horizontal="center" vertical="center" wrapText="1"/>
    </xf>
    <xf numFmtId="0" fontId="0" fillId="0" borderId="3" xfId="5" applyFont="1" applyBorder="1" applyAlignment="1" applyProtection="1">
      <alignment horizontal="left" vertical="center" wrapText="1"/>
    </xf>
    <xf numFmtId="0" fontId="8" fillId="0" borderId="1" xfId="5" applyFont="1" applyBorder="1" applyAlignment="1" applyProtection="1">
      <alignment horizontal="center" vertical="center" wrapText="1"/>
    </xf>
    <xf numFmtId="0" fontId="0" fillId="2" borderId="7" xfId="5" applyFont="1" applyFill="1" applyBorder="1" applyAlignment="1" applyProtection="1">
      <alignment horizontal="left" vertical="center" wrapText="1"/>
    </xf>
    <xf numFmtId="0" fontId="11" fillId="3" borderId="1" xfId="5" applyFont="1" applyFill="1" applyBorder="1" applyAlignment="1" applyProtection="1">
      <alignment horizontal="center" vertical="center" wrapText="1"/>
    </xf>
    <xf numFmtId="0" fontId="3" fillId="2" borderId="0" xfId="5" applyFont="1" applyFill="1" applyBorder="1" applyAlignment="1" applyProtection="1">
      <alignment horizontal="center"/>
    </xf>
    <xf numFmtId="0" fontId="4" fillId="2" borderId="0" xfId="5" applyFont="1" applyFill="1" applyBorder="1" applyAlignment="1" applyProtection="1">
      <alignment horizontal="center"/>
    </xf>
  </cellXfs>
  <cellStyles count="17">
    <cellStyle name="Moeda 3" xfId="1"/>
    <cellStyle name="Moeda 4" xfId="2"/>
    <cellStyle name="Normal" xfId="0" builtinId="0"/>
    <cellStyle name="Normal 2" xfId="3"/>
    <cellStyle name="Normal 2 2" xfId="4"/>
    <cellStyle name="Normal 4" xfId="5"/>
    <cellStyle name="Porcentagem" xfId="16" builtinId="5"/>
    <cellStyle name="Porcentagem 2" xfId="6"/>
    <cellStyle name="Vírgula 2" xfId="7"/>
    <cellStyle name="Vírgula 3" xfId="8"/>
    <cellStyle name="Vírgula 3 2" xfId="9"/>
    <cellStyle name="Vírgula 4" xfId="10"/>
    <cellStyle name="Vírgula 4 2" xfId="11"/>
    <cellStyle name="Vírgula 5" xfId="12"/>
    <cellStyle name="Vírgula 5 2" xfId="13"/>
    <cellStyle name="Vírgula 6" xfId="14"/>
    <cellStyle name="Vírgula 7" xfId="1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C3D69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opLeftCell="A10" zoomScale="80" zoomScaleNormal="80" workbookViewId="0">
      <selection activeCell="G21" sqref="G21"/>
    </sheetView>
  </sheetViews>
  <sheetFormatPr defaultColWidth="9.140625" defaultRowHeight="15" x14ac:dyDescent="0.25"/>
  <cols>
    <col min="1" max="1" width="3.140625" style="1" customWidth="1"/>
    <col min="2" max="2" width="7.42578125" style="1" customWidth="1"/>
    <col min="3" max="3" width="15.7109375" style="1" customWidth="1"/>
    <col min="4" max="4" width="51.42578125" style="1" customWidth="1"/>
    <col min="5" max="7" width="15.7109375" style="1" customWidth="1"/>
    <col min="8" max="8" width="3.140625" style="1" customWidth="1"/>
    <col min="9" max="16384" width="9.140625" style="1"/>
  </cols>
  <sheetData>
    <row r="1" spans="1:8" ht="15.75" x14ac:dyDescent="0.25">
      <c r="A1" s="2"/>
      <c r="B1" s="3"/>
      <c r="C1" s="3"/>
      <c r="D1" s="3"/>
      <c r="E1" s="3"/>
      <c r="F1" s="3"/>
      <c r="G1" s="2"/>
      <c r="H1" s="2"/>
    </row>
    <row r="2" spans="1:8" ht="15.75" x14ac:dyDescent="0.25">
      <c r="A2" s="2"/>
      <c r="B2" s="90" t="s">
        <v>0</v>
      </c>
      <c r="C2" s="90"/>
      <c r="D2" s="90"/>
      <c r="E2" s="90"/>
      <c r="F2" s="90"/>
      <c r="G2" s="90"/>
      <c r="H2" s="2"/>
    </row>
    <row r="3" spans="1:8" ht="15.75" x14ac:dyDescent="0.25">
      <c r="A3" s="2"/>
      <c r="B3" s="90" t="s">
        <v>1</v>
      </c>
      <c r="C3" s="90"/>
      <c r="D3" s="90"/>
      <c r="E3" s="90"/>
      <c r="F3" s="90"/>
      <c r="G3" s="90"/>
      <c r="H3" s="2"/>
    </row>
    <row r="4" spans="1:8" ht="15.75" x14ac:dyDescent="0.25">
      <c r="A4" s="2"/>
      <c r="B4" s="91" t="s">
        <v>2</v>
      </c>
      <c r="C4" s="91"/>
      <c r="D4" s="91"/>
      <c r="E4" s="91"/>
      <c r="F4" s="91"/>
      <c r="G4" s="91"/>
      <c r="H4" s="2"/>
    </row>
    <row r="5" spans="1:8" ht="15.75" x14ac:dyDescent="0.25">
      <c r="A5" s="2"/>
      <c r="B5" s="4"/>
      <c r="C5" s="4"/>
      <c r="D5" s="4"/>
      <c r="E5" s="4"/>
      <c r="F5" s="4"/>
      <c r="G5" s="2"/>
      <c r="H5" s="2"/>
    </row>
    <row r="6" spans="1:8" ht="15" customHeight="1" x14ac:dyDescent="0.25">
      <c r="A6" s="2"/>
      <c r="B6" s="92" t="s">
        <v>3</v>
      </c>
      <c r="C6" s="92"/>
      <c r="D6" s="92"/>
      <c r="E6" s="92"/>
      <c r="F6" s="92"/>
      <c r="G6" s="92"/>
      <c r="H6" s="2"/>
    </row>
    <row r="7" spans="1:8" ht="15.75" x14ac:dyDescent="0.25">
      <c r="A7" s="2"/>
      <c r="B7" s="4"/>
      <c r="C7" s="4"/>
      <c r="D7" s="4"/>
      <c r="E7" s="4"/>
      <c r="F7" s="4"/>
      <c r="G7" s="2"/>
      <c r="H7" s="2"/>
    </row>
    <row r="8" spans="1:8" ht="29.25" customHeight="1" x14ac:dyDescent="0.25">
      <c r="A8" s="2"/>
      <c r="B8" s="5" t="s">
        <v>4</v>
      </c>
      <c r="C8" s="5" t="s">
        <v>5</v>
      </c>
      <c r="D8" s="5" t="s">
        <v>6</v>
      </c>
      <c r="E8" s="6" t="s">
        <v>7</v>
      </c>
      <c r="F8" s="5" t="s">
        <v>8</v>
      </c>
      <c r="G8" s="7" t="s">
        <v>9</v>
      </c>
      <c r="H8" s="2"/>
    </row>
    <row r="9" spans="1:8" ht="29.25" customHeight="1" x14ac:dyDescent="0.25">
      <c r="A9" s="8"/>
      <c r="B9" s="9">
        <v>1</v>
      </c>
      <c r="C9" s="9" t="s">
        <v>10</v>
      </c>
      <c r="D9" s="10" t="s">
        <v>167</v>
      </c>
      <c r="E9" s="11">
        <f>'Carregador Curitiba'!F152</f>
        <v>4861.37</v>
      </c>
      <c r="F9" s="9">
        <v>4</v>
      </c>
      <c r="G9" s="11">
        <f t="shared" ref="G9:G15" si="0">E9*F9</f>
        <v>19445.48</v>
      </c>
      <c r="H9" s="8"/>
    </row>
    <row r="10" spans="1:8" ht="29.25" customHeight="1" x14ac:dyDescent="0.25">
      <c r="A10" s="8"/>
      <c r="B10" s="9">
        <v>2</v>
      </c>
      <c r="C10" s="9" t="s">
        <v>10</v>
      </c>
      <c r="D10" s="10" t="s">
        <v>168</v>
      </c>
      <c r="E10" s="11">
        <f>'Contínuo Curitiba'!F152</f>
        <v>4572.88</v>
      </c>
      <c r="F10" s="9">
        <v>1</v>
      </c>
      <c r="G10" s="11">
        <f t="shared" si="0"/>
        <v>4572.88</v>
      </c>
      <c r="H10" s="8"/>
    </row>
    <row r="11" spans="1:8" ht="29.25" customHeight="1" x14ac:dyDescent="0.25">
      <c r="A11" s="8"/>
      <c r="B11" s="9">
        <v>3</v>
      </c>
      <c r="C11" s="9" t="s">
        <v>10</v>
      </c>
      <c r="D11" s="10" t="s">
        <v>170</v>
      </c>
      <c r="E11" s="11">
        <f>'Assist Administrativo Curitiba'!F152</f>
        <v>5425.17</v>
      </c>
      <c r="F11" s="9">
        <v>3</v>
      </c>
      <c r="G11" s="11">
        <f t="shared" si="0"/>
        <v>16275.51</v>
      </c>
      <c r="H11" s="8"/>
    </row>
    <row r="12" spans="1:8" ht="29.25" customHeight="1" x14ac:dyDescent="0.25">
      <c r="A12" s="8"/>
      <c r="B12" s="9">
        <v>4</v>
      </c>
      <c r="C12" s="9" t="s">
        <v>11</v>
      </c>
      <c r="D12" s="10" t="s">
        <v>167</v>
      </c>
      <c r="E12" s="11">
        <f>'Carregador Londrina'!F152</f>
        <v>4694.8</v>
      </c>
      <c r="F12" s="9">
        <v>1</v>
      </c>
      <c r="G12" s="11">
        <f t="shared" si="0"/>
        <v>4694.8</v>
      </c>
      <c r="H12" s="8"/>
    </row>
    <row r="13" spans="1:8" ht="29.25" customHeight="1" x14ac:dyDescent="0.25">
      <c r="A13" s="8"/>
      <c r="B13" s="9">
        <v>5</v>
      </c>
      <c r="C13" s="9" t="s">
        <v>11</v>
      </c>
      <c r="D13" s="10" t="s">
        <v>170</v>
      </c>
      <c r="E13" s="11">
        <f>'Assist Administrativo Londrina'!F152</f>
        <v>5217.33</v>
      </c>
      <c r="F13" s="9">
        <v>2</v>
      </c>
      <c r="G13" s="11">
        <f t="shared" si="0"/>
        <v>10434.66</v>
      </c>
      <c r="H13" s="8"/>
    </row>
    <row r="14" spans="1:8" ht="29.25" customHeight="1" x14ac:dyDescent="0.25">
      <c r="A14" s="8"/>
      <c r="B14" s="79">
        <v>6</v>
      </c>
      <c r="C14" s="79" t="s">
        <v>12</v>
      </c>
      <c r="D14" s="10" t="s">
        <v>167</v>
      </c>
      <c r="E14" s="11">
        <f>'Carregador Maringá'!F152</f>
        <v>4601.3599999999997</v>
      </c>
      <c r="F14" s="79">
        <v>1</v>
      </c>
      <c r="G14" s="11">
        <f t="shared" ref="G14" si="1">E14*F14</f>
        <v>4601.3599999999997</v>
      </c>
      <c r="H14" s="8"/>
    </row>
    <row r="15" spans="1:8" ht="29.25" customHeight="1" x14ac:dyDescent="0.25">
      <c r="A15" s="8"/>
      <c r="B15" s="9">
        <v>7</v>
      </c>
      <c r="C15" s="9" t="s">
        <v>12</v>
      </c>
      <c r="D15" s="10" t="s">
        <v>168</v>
      </c>
      <c r="E15" s="11">
        <f>'Contínuo Maringá'!F152</f>
        <v>4294.8100000000004</v>
      </c>
      <c r="F15" s="9">
        <v>1</v>
      </c>
      <c r="G15" s="11">
        <f t="shared" si="0"/>
        <v>4294.8100000000004</v>
      </c>
      <c r="H15" s="8"/>
    </row>
    <row r="16" spans="1:8" ht="29.25" customHeight="1" x14ac:dyDescent="0.25">
      <c r="A16" s="2"/>
      <c r="B16" s="93" t="s">
        <v>13</v>
      </c>
      <c r="C16" s="93"/>
      <c r="D16" s="93"/>
      <c r="E16" s="93"/>
      <c r="F16" s="12">
        <f>SUM(F9:F15)</f>
        <v>13</v>
      </c>
      <c r="G16" s="13">
        <f>SUM(G9:G15)</f>
        <v>64319.5</v>
      </c>
      <c r="H16" s="2"/>
    </row>
    <row r="17" spans="1:8" ht="29.25" customHeight="1" x14ac:dyDescent="0.25">
      <c r="A17" s="14"/>
      <c r="B17" s="15"/>
      <c r="C17" s="15"/>
      <c r="D17" s="15"/>
      <c r="E17" s="15"/>
      <c r="F17" s="15"/>
      <c r="G17" s="16"/>
      <c r="H17" s="14"/>
    </row>
    <row r="18" spans="1:8" ht="29.25" customHeight="1" x14ac:dyDescent="0.25">
      <c r="A18" s="2"/>
      <c r="B18" s="87" t="s">
        <v>14</v>
      </c>
      <c r="C18" s="87"/>
      <c r="D18" s="87"/>
      <c r="E18" s="87"/>
      <c r="F18" s="87"/>
      <c r="G18" s="7" t="s">
        <v>9</v>
      </c>
      <c r="H18" s="2"/>
    </row>
    <row r="19" spans="1:8" ht="29.25" customHeight="1" x14ac:dyDescent="0.25">
      <c r="A19" s="2"/>
      <c r="B19" s="88" t="s">
        <v>15</v>
      </c>
      <c r="C19" s="88"/>
      <c r="D19" s="88"/>
      <c r="E19" s="88"/>
      <c r="F19" s="88"/>
      <c r="G19" s="17">
        <f>G16</f>
        <v>64319.5</v>
      </c>
      <c r="H19" s="2"/>
    </row>
    <row r="20" spans="1:8" ht="29.25" customHeight="1" x14ac:dyDescent="0.25">
      <c r="A20" s="2"/>
      <c r="B20" s="89" t="s">
        <v>16</v>
      </c>
      <c r="C20" s="89"/>
      <c r="D20" s="89"/>
      <c r="E20" s="89"/>
      <c r="F20" s="89"/>
      <c r="G20" s="18">
        <f>SUM(G19:G19)</f>
        <v>64319.5</v>
      </c>
      <c r="H20" s="2"/>
    </row>
    <row r="21" spans="1:8" ht="22.5" customHeight="1" x14ac:dyDescent="0.25">
      <c r="A21" s="2"/>
      <c r="B21" s="89" t="s">
        <v>173</v>
      </c>
      <c r="C21" s="89"/>
      <c r="D21" s="89"/>
      <c r="E21" s="89"/>
      <c r="F21" s="89"/>
      <c r="G21" s="18">
        <f>G20*12</f>
        <v>771834</v>
      </c>
      <c r="H21" s="2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mergeCells count="9">
    <mergeCell ref="B21:F21"/>
    <mergeCell ref="B18:F18"/>
    <mergeCell ref="B19:F19"/>
    <mergeCell ref="B20:F20"/>
    <mergeCell ref="B2:G2"/>
    <mergeCell ref="B3:G3"/>
    <mergeCell ref="B4:G4"/>
    <mergeCell ref="B6:G6"/>
    <mergeCell ref="B16:E16"/>
  </mergeCells>
  <printOptions horizontalCentered="1"/>
  <pageMargins left="0.51180555555555596" right="0.51180555555555596" top="0.78749999999999998" bottom="0.78749999999999998" header="0.511811023622047" footer="0.511811023622047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="80" zoomScaleNormal="80" workbookViewId="0">
      <selection activeCell="D22" sqref="D22"/>
    </sheetView>
  </sheetViews>
  <sheetFormatPr defaultColWidth="8.7109375" defaultRowHeight="15.75" x14ac:dyDescent="0.25"/>
  <cols>
    <col min="1" max="1" width="3.140625" style="2" customWidth="1"/>
    <col min="2" max="2" width="9.140625" style="64" customWidth="1"/>
    <col min="3" max="3" width="54.28515625" style="64" customWidth="1"/>
    <col min="4" max="9" width="15.7109375" style="64" customWidth="1"/>
    <col min="10" max="10" width="3.140625" style="2" customWidth="1"/>
  </cols>
  <sheetData>
    <row r="1" spans="1:10" x14ac:dyDescent="0.25">
      <c r="B1" s="118" t="s">
        <v>0</v>
      </c>
      <c r="C1" s="118"/>
      <c r="D1" s="118"/>
      <c r="E1" s="118"/>
      <c r="F1" s="118"/>
      <c r="G1" s="118"/>
      <c r="H1" s="118"/>
      <c r="I1" s="118"/>
    </row>
    <row r="2" spans="1:10" x14ac:dyDescent="0.25">
      <c r="B2" s="118" t="s">
        <v>1</v>
      </c>
      <c r="C2" s="118"/>
      <c r="D2" s="118"/>
      <c r="E2" s="118"/>
      <c r="F2" s="118"/>
      <c r="G2" s="118"/>
      <c r="H2" s="118"/>
      <c r="I2" s="118"/>
    </row>
    <row r="3" spans="1:10" x14ac:dyDescent="0.25">
      <c r="B3" s="119" t="s">
        <v>2</v>
      </c>
      <c r="C3" s="119"/>
      <c r="D3" s="119"/>
      <c r="E3" s="119"/>
      <c r="F3" s="119"/>
      <c r="G3" s="119"/>
      <c r="H3" s="119"/>
      <c r="I3" s="119"/>
    </row>
    <row r="4" spans="1:10" x14ac:dyDescent="0.25">
      <c r="B4" s="65"/>
      <c r="C4" s="65"/>
      <c r="D4" s="65"/>
      <c r="E4" s="65"/>
      <c r="F4" s="65"/>
      <c r="G4" s="65"/>
      <c r="H4" s="65"/>
      <c r="I4" s="65"/>
    </row>
    <row r="5" spans="1:10" x14ac:dyDescent="0.25">
      <c r="B5" s="119" t="s">
        <v>3</v>
      </c>
      <c r="C5" s="119"/>
      <c r="D5" s="119"/>
      <c r="E5" s="119"/>
      <c r="F5" s="119"/>
      <c r="G5" s="119"/>
      <c r="H5" s="119"/>
      <c r="I5" s="119"/>
    </row>
    <row r="6" spans="1:10" x14ac:dyDescent="0.25">
      <c r="B6" s="65"/>
      <c r="C6" s="65"/>
      <c r="D6" s="65"/>
      <c r="E6" s="65"/>
      <c r="F6" s="65"/>
      <c r="G6" s="65"/>
      <c r="H6" s="65"/>
      <c r="I6" s="65"/>
    </row>
    <row r="7" spans="1:10" ht="15" x14ac:dyDescent="0.25">
      <c r="B7" s="99" t="s">
        <v>156</v>
      </c>
      <c r="C7" s="99"/>
      <c r="D7" s="99"/>
      <c r="E7" s="99"/>
      <c r="F7" s="99"/>
      <c r="G7" s="99"/>
      <c r="H7" s="99"/>
      <c r="I7" s="99"/>
    </row>
    <row r="8" spans="1:10" x14ac:dyDescent="0.25">
      <c r="A8" s="8"/>
      <c r="J8" s="8"/>
    </row>
    <row r="9" spans="1:10" ht="47.25" x14ac:dyDescent="0.25">
      <c r="B9" s="66" t="s">
        <v>133</v>
      </c>
      <c r="C9" s="66" t="s">
        <v>134</v>
      </c>
      <c r="D9" s="67" t="s">
        <v>135</v>
      </c>
      <c r="E9" s="67" t="s">
        <v>136</v>
      </c>
      <c r="F9" s="66" t="s">
        <v>137</v>
      </c>
      <c r="G9" s="66" t="s">
        <v>138</v>
      </c>
      <c r="H9" s="66" t="s">
        <v>139</v>
      </c>
      <c r="I9" s="66" t="s">
        <v>140</v>
      </c>
    </row>
    <row r="10" spans="1:10" ht="24" x14ac:dyDescent="0.25">
      <c r="A10" s="14"/>
      <c r="B10" s="68">
        <v>1</v>
      </c>
      <c r="C10" s="76" t="s">
        <v>157</v>
      </c>
      <c r="D10" s="77">
        <v>2</v>
      </c>
      <c r="E10" s="77">
        <v>2</v>
      </c>
      <c r="F10" s="77">
        <f>D10*E10</f>
        <v>4</v>
      </c>
      <c r="G10" s="71">
        <v>4.12</v>
      </c>
      <c r="H10" s="72">
        <f>F10*G10</f>
        <v>16.48</v>
      </c>
      <c r="I10" s="73">
        <f>H10/12</f>
        <v>1.3733333333333333</v>
      </c>
      <c r="J10" s="14"/>
    </row>
    <row r="11" spans="1:10" ht="24" x14ac:dyDescent="0.25">
      <c r="A11" s="14"/>
      <c r="B11" s="68">
        <v>2</v>
      </c>
      <c r="C11" s="69" t="s">
        <v>158</v>
      </c>
      <c r="D11" s="70">
        <v>1</v>
      </c>
      <c r="E11" s="70">
        <v>2</v>
      </c>
      <c r="F11" s="70">
        <f>D11*E11</f>
        <v>2</v>
      </c>
      <c r="G11" s="71">
        <v>68.42</v>
      </c>
      <c r="H11" s="72">
        <f>F11*G11</f>
        <v>136.84</v>
      </c>
      <c r="I11" s="73">
        <f>H11/12</f>
        <v>11.403333333333334</v>
      </c>
      <c r="J11" s="14"/>
    </row>
    <row r="12" spans="1:10" ht="15" customHeight="1" x14ac:dyDescent="0.25">
      <c r="B12" s="117" t="s">
        <v>159</v>
      </c>
      <c r="C12" s="117"/>
      <c r="D12" s="117"/>
      <c r="E12" s="117"/>
      <c r="F12" s="117"/>
      <c r="G12" s="117"/>
      <c r="H12" s="117"/>
      <c r="I12" s="74">
        <f>SUM(I10:I11)</f>
        <v>12.776666666666667</v>
      </c>
    </row>
  </sheetData>
  <mergeCells count="6">
    <mergeCell ref="B12:H12"/>
    <mergeCell ref="B1:I1"/>
    <mergeCell ref="B2:I2"/>
    <mergeCell ref="B3:I3"/>
    <mergeCell ref="B5:I5"/>
    <mergeCell ref="B7:I7"/>
  </mergeCells>
  <printOptions horizontalCentered="1"/>
  <pageMargins left="0.51180555555555596" right="0.51180555555555596" top="0.78749999999999998" bottom="0.78749999999999998" header="0.511811023622047" footer="0.511811023622047"/>
  <pageSetup paperSize="9" scale="56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4"/>
  <sheetViews>
    <sheetView topLeftCell="A109" zoomScale="80" zoomScaleNormal="80" workbookViewId="0">
      <selection activeCell="J105" sqref="J105"/>
    </sheetView>
  </sheetViews>
  <sheetFormatPr defaultColWidth="9.140625" defaultRowHeight="15" x14ac:dyDescent="0.25"/>
  <cols>
    <col min="1" max="1" width="3.140625" style="19" customWidth="1"/>
    <col min="2" max="2" width="10" style="19" customWidth="1"/>
    <col min="3" max="3" width="62.140625" style="19" customWidth="1"/>
    <col min="4" max="6" width="15.5703125" style="19" customWidth="1"/>
    <col min="7" max="7" width="3.140625" style="19" customWidth="1"/>
    <col min="8" max="16384" width="9.140625" style="19"/>
  </cols>
  <sheetData>
    <row r="1" spans="1:7" ht="17.25" customHeight="1" x14ac:dyDescent="0.25">
      <c r="A1" s="2"/>
      <c r="B1" s="20"/>
      <c r="C1" s="20"/>
      <c r="D1" s="20"/>
      <c r="E1" s="20"/>
      <c r="F1" s="20"/>
      <c r="G1" s="2"/>
    </row>
    <row r="2" spans="1:7" ht="17.25" customHeight="1" x14ac:dyDescent="0.25">
      <c r="A2" s="2"/>
      <c r="B2" s="94" t="s">
        <v>0</v>
      </c>
      <c r="C2" s="94"/>
      <c r="D2" s="94"/>
      <c r="E2" s="94"/>
      <c r="F2" s="94"/>
      <c r="G2" s="2"/>
    </row>
    <row r="3" spans="1:7" ht="17.25" customHeight="1" x14ac:dyDescent="0.25">
      <c r="A3" s="2"/>
      <c r="B3" s="94" t="s">
        <v>1</v>
      </c>
      <c r="C3" s="94"/>
      <c r="D3" s="94"/>
      <c r="E3" s="94"/>
      <c r="F3" s="94"/>
      <c r="G3" s="2"/>
    </row>
    <row r="4" spans="1:7" ht="17.25" customHeight="1" x14ac:dyDescent="0.25">
      <c r="A4" s="2"/>
      <c r="B4" s="95" t="s">
        <v>2</v>
      </c>
      <c r="C4" s="95"/>
      <c r="D4" s="95"/>
      <c r="E4" s="95"/>
      <c r="F4" s="95"/>
      <c r="G4" s="2"/>
    </row>
    <row r="5" spans="1:7" ht="17.25" customHeight="1" x14ac:dyDescent="0.25">
      <c r="A5" s="2"/>
      <c r="B5" s="21"/>
      <c r="C5" s="21"/>
      <c r="D5" s="21"/>
      <c r="E5" s="21"/>
      <c r="F5" s="21"/>
      <c r="G5" s="2"/>
    </row>
    <row r="6" spans="1:7" ht="17.25" customHeight="1" x14ac:dyDescent="0.25">
      <c r="A6" s="2"/>
      <c r="B6" s="91" t="s">
        <v>17</v>
      </c>
      <c r="C6" s="91"/>
      <c r="D6" s="91"/>
      <c r="E6" s="91"/>
      <c r="F6" s="91"/>
      <c r="G6" s="2"/>
    </row>
    <row r="7" spans="1:7" ht="17.25" customHeight="1" x14ac:dyDescent="0.25">
      <c r="A7" s="2"/>
      <c r="B7" s="21"/>
      <c r="C7" s="21"/>
      <c r="D7" s="21"/>
      <c r="E7" s="21"/>
      <c r="F7" s="21"/>
      <c r="G7" s="2"/>
    </row>
    <row r="8" spans="1:7" ht="17.25" customHeight="1" x14ac:dyDescent="0.25">
      <c r="A8" s="8"/>
      <c r="B8" s="22" t="s">
        <v>18</v>
      </c>
      <c r="C8" s="23" t="s">
        <v>19</v>
      </c>
      <c r="D8" s="96"/>
      <c r="E8" s="96"/>
      <c r="F8" s="96"/>
      <c r="G8" s="8"/>
    </row>
    <row r="9" spans="1:7" ht="17.25" customHeight="1" x14ac:dyDescent="0.25">
      <c r="A9" s="2"/>
      <c r="B9" s="22" t="s">
        <v>20</v>
      </c>
      <c r="C9" s="23" t="s">
        <v>21</v>
      </c>
      <c r="D9" s="96" t="s">
        <v>22</v>
      </c>
      <c r="E9" s="96"/>
      <c r="F9" s="96"/>
      <c r="G9" s="2"/>
    </row>
    <row r="10" spans="1:7" ht="30" x14ac:dyDescent="0.25">
      <c r="A10" s="14"/>
      <c r="B10" s="22" t="s">
        <v>23</v>
      </c>
      <c r="C10" s="23" t="s">
        <v>24</v>
      </c>
      <c r="D10" s="96">
        <v>2023</v>
      </c>
      <c r="E10" s="96"/>
      <c r="F10" s="96"/>
      <c r="G10" s="14"/>
    </row>
    <row r="11" spans="1:7" ht="17.25" customHeight="1" x14ac:dyDescent="0.25">
      <c r="A11" s="2"/>
      <c r="B11" s="22" t="s">
        <v>25</v>
      </c>
      <c r="C11" s="23" t="s">
        <v>26</v>
      </c>
      <c r="D11" s="96">
        <v>12</v>
      </c>
      <c r="E11" s="96"/>
      <c r="F11" s="96"/>
      <c r="G11" s="2"/>
    </row>
    <row r="12" spans="1:7" ht="17.25" customHeight="1" x14ac:dyDescent="0.25">
      <c r="A12" s="2"/>
      <c r="B12" s="24"/>
      <c r="C12" s="25"/>
      <c r="D12" s="24"/>
      <c r="E12" s="24"/>
      <c r="F12" s="24"/>
      <c r="G12" s="2"/>
    </row>
    <row r="13" spans="1:7" ht="17.25" customHeight="1" x14ac:dyDescent="0.25">
      <c r="A13" s="2"/>
      <c r="B13" s="24"/>
      <c r="C13" s="23" t="s">
        <v>27</v>
      </c>
      <c r="D13" s="96" t="s">
        <v>167</v>
      </c>
      <c r="E13" s="96"/>
      <c r="F13" s="96"/>
      <c r="G13" s="2"/>
    </row>
    <row r="14" spans="1:7" ht="17.25" customHeight="1" x14ac:dyDescent="0.25">
      <c r="A14" s="2"/>
      <c r="B14" s="24"/>
      <c r="C14" s="23" t="s">
        <v>28</v>
      </c>
      <c r="D14" s="96" t="s">
        <v>29</v>
      </c>
      <c r="E14" s="96"/>
      <c r="F14" s="96"/>
      <c r="G14" s="2"/>
    </row>
    <row r="15" spans="1:7" ht="17.25" customHeight="1" x14ac:dyDescent="0.25">
      <c r="A15" s="2"/>
      <c r="B15" s="24"/>
      <c r="C15" s="23" t="s">
        <v>30</v>
      </c>
      <c r="D15" s="97">
        <v>1535</v>
      </c>
      <c r="E15" s="97"/>
      <c r="F15" s="97"/>
      <c r="G15" s="26"/>
    </row>
    <row r="16" spans="1:7" ht="15" customHeight="1" x14ac:dyDescent="0.25">
      <c r="A16" s="2"/>
      <c r="B16" s="24"/>
      <c r="C16" s="23" t="s">
        <v>31</v>
      </c>
      <c r="D16" s="96" t="s">
        <v>162</v>
      </c>
      <c r="E16" s="96"/>
      <c r="F16" s="96"/>
      <c r="G16" s="2"/>
    </row>
    <row r="17" spans="1:7" ht="17.25" customHeight="1" x14ac:dyDescent="0.25">
      <c r="A17" s="2"/>
      <c r="B17" s="24"/>
      <c r="C17" s="23" t="s">
        <v>32</v>
      </c>
      <c r="D17" s="98">
        <v>44958</v>
      </c>
      <c r="E17" s="98"/>
      <c r="F17" s="98"/>
      <c r="G17" s="2"/>
    </row>
    <row r="18" spans="1:7" ht="17.25" customHeight="1" x14ac:dyDescent="0.25">
      <c r="A18" s="2"/>
      <c r="B18" s="24"/>
      <c r="C18" s="23" t="s">
        <v>33</v>
      </c>
      <c r="D18" s="96" t="s">
        <v>34</v>
      </c>
      <c r="E18" s="96"/>
      <c r="F18" s="96"/>
      <c r="G18" s="2"/>
    </row>
    <row r="19" spans="1:7" ht="17.25" customHeight="1" x14ac:dyDescent="0.25">
      <c r="A19" s="2"/>
      <c r="B19" s="24"/>
      <c r="C19" s="23" t="s">
        <v>35</v>
      </c>
      <c r="D19" s="96">
        <v>1</v>
      </c>
      <c r="E19" s="96"/>
      <c r="F19" s="96"/>
      <c r="G19" s="2"/>
    </row>
    <row r="20" spans="1:7" ht="17.25" customHeight="1" x14ac:dyDescent="0.25">
      <c r="A20" s="2"/>
      <c r="B20" s="24"/>
      <c r="C20" s="25"/>
      <c r="D20" s="24"/>
      <c r="E20" s="24"/>
      <c r="F20" s="24"/>
      <c r="G20" s="2"/>
    </row>
    <row r="21" spans="1:7" ht="17.25" customHeight="1" x14ac:dyDescent="0.25">
      <c r="A21" s="2"/>
      <c r="B21" s="20"/>
      <c r="C21" s="20"/>
      <c r="D21" s="20"/>
      <c r="E21" s="20"/>
      <c r="F21" s="20"/>
      <c r="G21" s="2"/>
    </row>
    <row r="22" spans="1:7" ht="17.25" customHeight="1" x14ac:dyDescent="0.25">
      <c r="A22" s="2"/>
      <c r="B22" s="99" t="s">
        <v>36</v>
      </c>
      <c r="C22" s="99"/>
      <c r="D22" s="99"/>
      <c r="E22" s="99"/>
      <c r="F22" s="99"/>
      <c r="G22" s="2"/>
    </row>
    <row r="23" spans="1:7" ht="17.25" customHeight="1" x14ac:dyDescent="0.25">
      <c r="A23" s="2"/>
      <c r="B23" s="20"/>
      <c r="C23" s="20"/>
      <c r="D23" s="20"/>
      <c r="E23" s="20"/>
      <c r="F23" s="20"/>
      <c r="G23" s="2"/>
    </row>
    <row r="24" spans="1:7" ht="17.25" customHeight="1" x14ac:dyDescent="0.25">
      <c r="A24" s="2"/>
      <c r="B24" s="27">
        <v>1</v>
      </c>
      <c r="C24" s="100" t="s">
        <v>37</v>
      </c>
      <c r="D24" s="100"/>
      <c r="E24" s="100"/>
      <c r="F24" s="28" t="s">
        <v>38</v>
      </c>
      <c r="G24" s="2"/>
    </row>
    <row r="25" spans="1:7" ht="17.25" customHeight="1" x14ac:dyDescent="0.25">
      <c r="A25" s="2"/>
      <c r="B25" s="29" t="s">
        <v>18</v>
      </c>
      <c r="C25" s="101" t="s">
        <v>166</v>
      </c>
      <c r="D25" s="102"/>
      <c r="E25" s="103"/>
      <c r="F25" s="31">
        <f>D15</f>
        <v>1535</v>
      </c>
      <c r="G25" s="2"/>
    </row>
    <row r="26" spans="1:7" ht="17.25" customHeight="1" x14ac:dyDescent="0.25">
      <c r="A26" s="2"/>
      <c r="B26" s="29" t="s">
        <v>23</v>
      </c>
      <c r="C26" s="101" t="s">
        <v>39</v>
      </c>
      <c r="D26" s="101"/>
      <c r="E26" s="30"/>
      <c r="F26" s="31">
        <v>0</v>
      </c>
      <c r="G26" s="2"/>
    </row>
    <row r="27" spans="1:7" ht="17.25" customHeight="1" x14ac:dyDescent="0.25">
      <c r="A27" s="2"/>
      <c r="B27" s="29" t="s">
        <v>25</v>
      </c>
      <c r="C27" s="101" t="s">
        <v>40</v>
      </c>
      <c r="D27" s="101"/>
      <c r="E27" s="30"/>
      <c r="F27" s="31">
        <v>0</v>
      </c>
      <c r="G27" s="2"/>
    </row>
    <row r="28" spans="1:7" ht="17.25" customHeight="1" x14ac:dyDescent="0.25">
      <c r="A28" s="2"/>
      <c r="B28" s="29" t="s">
        <v>41</v>
      </c>
      <c r="C28" s="101" t="s">
        <v>42</v>
      </c>
      <c r="D28" s="101"/>
      <c r="E28" s="30"/>
      <c r="F28" s="31">
        <v>0</v>
      </c>
      <c r="G28" s="2"/>
    </row>
    <row r="29" spans="1:7" ht="17.25" customHeight="1" x14ac:dyDescent="0.25">
      <c r="A29" s="2"/>
      <c r="B29" s="29" t="s">
        <v>43</v>
      </c>
      <c r="C29" s="101" t="s">
        <v>44</v>
      </c>
      <c r="D29" s="101"/>
      <c r="E29" s="30"/>
      <c r="F29" s="31">
        <v>0</v>
      </c>
      <c r="G29" s="2"/>
    </row>
    <row r="30" spans="1:7" ht="17.25" customHeight="1" x14ac:dyDescent="0.25">
      <c r="A30" s="2"/>
      <c r="B30" s="29" t="s">
        <v>45</v>
      </c>
      <c r="C30" s="101" t="s">
        <v>46</v>
      </c>
      <c r="D30" s="101"/>
      <c r="E30" s="30"/>
      <c r="F30" s="31">
        <v>0</v>
      </c>
      <c r="G30" s="2"/>
    </row>
    <row r="31" spans="1:7" ht="17.25" customHeight="1" x14ac:dyDescent="0.25">
      <c r="A31" s="2"/>
      <c r="B31" s="100" t="s">
        <v>47</v>
      </c>
      <c r="C31" s="100"/>
      <c r="D31" s="100"/>
      <c r="E31" s="100"/>
      <c r="F31" s="32">
        <f>SUM(F25:F30)</f>
        <v>1535</v>
      </c>
      <c r="G31" s="2"/>
    </row>
    <row r="32" spans="1:7" ht="17.25" customHeight="1" x14ac:dyDescent="0.25">
      <c r="A32" s="2"/>
      <c r="B32" s="20"/>
      <c r="C32" s="20"/>
      <c r="D32" s="20"/>
      <c r="E32" s="20"/>
      <c r="F32" s="20"/>
      <c r="G32" s="2"/>
    </row>
    <row r="33" spans="1:7" ht="17.25" customHeight="1" x14ac:dyDescent="0.25">
      <c r="A33" s="2"/>
      <c r="B33" s="20"/>
      <c r="C33" s="20"/>
      <c r="D33" s="20"/>
      <c r="E33" s="20"/>
      <c r="F33" s="20"/>
      <c r="G33" s="2"/>
    </row>
    <row r="34" spans="1:7" ht="17.25" customHeight="1" x14ac:dyDescent="0.25">
      <c r="A34" s="2"/>
      <c r="B34" s="99" t="s">
        <v>48</v>
      </c>
      <c r="C34" s="99"/>
      <c r="D34" s="99"/>
      <c r="E34" s="99"/>
      <c r="F34" s="99"/>
      <c r="G34" s="2"/>
    </row>
    <row r="35" spans="1:7" ht="17.25" customHeight="1" x14ac:dyDescent="0.25">
      <c r="A35" s="2"/>
      <c r="B35" s="33"/>
      <c r="C35" s="20"/>
      <c r="D35" s="20"/>
      <c r="E35" s="20"/>
      <c r="F35" s="20"/>
      <c r="G35" s="2"/>
    </row>
    <row r="36" spans="1:7" ht="17.25" customHeight="1" x14ac:dyDescent="0.25">
      <c r="A36" s="2"/>
      <c r="B36" s="104" t="s">
        <v>49</v>
      </c>
      <c r="C36" s="104"/>
      <c r="D36" s="104"/>
      <c r="E36" s="104"/>
      <c r="F36" s="104"/>
      <c r="G36" s="2"/>
    </row>
    <row r="37" spans="1:7" ht="17.25" customHeight="1" x14ac:dyDescent="0.25">
      <c r="A37" s="2"/>
      <c r="B37" s="20"/>
      <c r="C37" s="20"/>
      <c r="D37" s="20"/>
      <c r="E37" s="20"/>
      <c r="F37" s="20"/>
      <c r="G37" s="2"/>
    </row>
    <row r="38" spans="1:7" ht="17.25" customHeight="1" x14ac:dyDescent="0.25">
      <c r="A38" s="2"/>
      <c r="B38" s="28" t="s">
        <v>50</v>
      </c>
      <c r="C38" s="105" t="s">
        <v>51</v>
      </c>
      <c r="D38" s="106"/>
      <c r="E38" s="85" t="s">
        <v>58</v>
      </c>
      <c r="F38" s="28" t="s">
        <v>38</v>
      </c>
      <c r="G38" s="2"/>
    </row>
    <row r="39" spans="1:7" ht="17.25" customHeight="1" x14ac:dyDescent="0.25">
      <c r="A39" s="2"/>
      <c r="B39" s="29" t="s">
        <v>18</v>
      </c>
      <c r="C39" s="110" t="s">
        <v>52</v>
      </c>
      <c r="D39" s="111"/>
      <c r="E39" s="86">
        <f>1/12</f>
        <v>8.3333333333333329E-2</v>
      </c>
      <c r="F39" s="31">
        <f>F31*E39</f>
        <v>127.91666666666666</v>
      </c>
      <c r="G39" s="2"/>
    </row>
    <row r="40" spans="1:7" ht="17.25" customHeight="1" x14ac:dyDescent="0.25">
      <c r="A40" s="2"/>
      <c r="B40" s="29" t="s">
        <v>20</v>
      </c>
      <c r="C40" s="110" t="s">
        <v>53</v>
      </c>
      <c r="D40" s="111"/>
      <c r="E40" s="86">
        <f>(1/3)/12</f>
        <v>2.7777777777777776E-2</v>
      </c>
      <c r="F40" s="31">
        <f>F31*E40</f>
        <v>42.638888888888886</v>
      </c>
      <c r="G40" s="2"/>
    </row>
    <row r="41" spans="1:7" ht="17.25" customHeight="1" x14ac:dyDescent="0.25">
      <c r="A41" s="2"/>
      <c r="B41" s="100" t="s">
        <v>47</v>
      </c>
      <c r="C41" s="100"/>
      <c r="D41" s="100"/>
      <c r="E41" s="100"/>
      <c r="F41" s="32">
        <f>SUM(F39:F40)</f>
        <v>170.55555555555554</v>
      </c>
      <c r="G41" s="2"/>
    </row>
    <row r="42" spans="1:7" ht="17.25" customHeight="1" x14ac:dyDescent="0.25">
      <c r="A42" s="2"/>
      <c r="B42" s="35"/>
      <c r="C42" s="35"/>
      <c r="D42" s="35"/>
      <c r="E42" s="35"/>
      <c r="F42" s="36"/>
      <c r="G42" s="2"/>
    </row>
    <row r="43" spans="1:7" ht="17.25" customHeight="1" x14ac:dyDescent="0.25">
      <c r="A43" s="2"/>
      <c r="B43" s="107" t="s">
        <v>54</v>
      </c>
      <c r="C43" s="107"/>
      <c r="D43" s="107"/>
      <c r="E43" s="107"/>
      <c r="F43" s="37">
        <f>F31+F41</f>
        <v>1705.5555555555557</v>
      </c>
      <c r="G43" s="2"/>
    </row>
    <row r="44" spans="1:7" ht="17.25" customHeight="1" x14ac:dyDescent="0.25">
      <c r="A44" s="2"/>
      <c r="B44" s="20"/>
      <c r="C44" s="20"/>
      <c r="D44" s="20"/>
      <c r="E44" s="20"/>
      <c r="F44" s="20"/>
      <c r="G44" s="2"/>
    </row>
    <row r="45" spans="1:7" ht="17.25" customHeight="1" x14ac:dyDescent="0.25">
      <c r="A45" s="2"/>
      <c r="B45" s="108" t="s">
        <v>55</v>
      </c>
      <c r="C45" s="108"/>
      <c r="D45" s="108"/>
      <c r="E45" s="108"/>
      <c r="F45" s="108"/>
      <c r="G45" s="2"/>
    </row>
    <row r="46" spans="1:7" ht="17.25" customHeight="1" x14ac:dyDescent="0.25">
      <c r="A46" s="2"/>
      <c r="B46" s="20"/>
      <c r="C46" s="20"/>
      <c r="D46" s="20"/>
      <c r="E46" s="20"/>
      <c r="F46" s="20"/>
      <c r="G46" s="2"/>
    </row>
    <row r="47" spans="1:7" ht="17.25" customHeight="1" x14ac:dyDescent="0.25">
      <c r="A47" s="2"/>
      <c r="B47" s="28" t="s">
        <v>56</v>
      </c>
      <c r="C47" s="100" t="s">
        <v>57</v>
      </c>
      <c r="D47" s="100"/>
      <c r="E47" s="28" t="s">
        <v>58</v>
      </c>
      <c r="F47" s="28" t="s">
        <v>38</v>
      </c>
      <c r="G47" s="2"/>
    </row>
    <row r="48" spans="1:7" ht="17.25" customHeight="1" x14ac:dyDescent="0.25">
      <c r="A48" s="2"/>
      <c r="B48" s="29" t="s">
        <v>18</v>
      </c>
      <c r="C48" s="109" t="s">
        <v>59</v>
      </c>
      <c r="D48" s="109"/>
      <c r="E48" s="38">
        <v>0.2</v>
      </c>
      <c r="F48" s="31">
        <f t="shared" ref="F48:F55" si="0">$F$43*E48</f>
        <v>341.11111111111114</v>
      </c>
      <c r="G48" s="2"/>
    </row>
    <row r="49" spans="1:8" ht="17.25" customHeight="1" x14ac:dyDescent="0.25">
      <c r="A49" s="2"/>
      <c r="B49" s="29" t="s">
        <v>20</v>
      </c>
      <c r="C49" s="109" t="s">
        <v>60</v>
      </c>
      <c r="D49" s="109"/>
      <c r="E49" s="38">
        <v>2.5000000000000001E-2</v>
      </c>
      <c r="F49" s="31">
        <f t="shared" si="0"/>
        <v>42.638888888888893</v>
      </c>
      <c r="G49" s="2"/>
    </row>
    <row r="50" spans="1:8" ht="17.25" customHeight="1" x14ac:dyDescent="0.25">
      <c r="A50" s="2"/>
      <c r="B50" s="29" t="s">
        <v>23</v>
      </c>
      <c r="C50" s="109" t="s">
        <v>61</v>
      </c>
      <c r="D50" s="109"/>
      <c r="E50" s="38">
        <f>3*2%</f>
        <v>0.06</v>
      </c>
      <c r="F50" s="31">
        <f t="shared" si="0"/>
        <v>102.33333333333333</v>
      </c>
      <c r="G50" s="2"/>
    </row>
    <row r="51" spans="1:8" ht="17.25" customHeight="1" x14ac:dyDescent="0.25">
      <c r="A51" s="2"/>
      <c r="B51" s="29" t="s">
        <v>25</v>
      </c>
      <c r="C51" s="109" t="s">
        <v>62</v>
      </c>
      <c r="D51" s="109"/>
      <c r="E51" s="38">
        <v>1.4999999999999999E-2</v>
      </c>
      <c r="F51" s="31">
        <f t="shared" si="0"/>
        <v>25.583333333333332</v>
      </c>
      <c r="G51" s="2"/>
    </row>
    <row r="52" spans="1:8" ht="17.25" customHeight="1" x14ac:dyDescent="0.25">
      <c r="A52" s="2"/>
      <c r="B52" s="29" t="s">
        <v>41</v>
      </c>
      <c r="C52" s="109" t="s">
        <v>63</v>
      </c>
      <c r="D52" s="109"/>
      <c r="E52" s="38">
        <v>0.01</v>
      </c>
      <c r="F52" s="31">
        <f t="shared" si="0"/>
        <v>17.055555555555557</v>
      </c>
      <c r="G52" s="2"/>
    </row>
    <row r="53" spans="1:8" ht="17.25" customHeight="1" x14ac:dyDescent="0.25">
      <c r="A53" s="2"/>
      <c r="B53" s="29" t="s">
        <v>64</v>
      </c>
      <c r="C53" s="109" t="s">
        <v>65</v>
      </c>
      <c r="D53" s="109"/>
      <c r="E53" s="38">
        <v>6.0000000000000001E-3</v>
      </c>
      <c r="F53" s="31">
        <f t="shared" si="0"/>
        <v>10.233333333333334</v>
      </c>
      <c r="G53" s="2"/>
    </row>
    <row r="54" spans="1:8" ht="17.25" customHeight="1" x14ac:dyDescent="0.25">
      <c r="A54" s="2"/>
      <c r="B54" s="29" t="s">
        <v>43</v>
      </c>
      <c r="C54" s="109" t="s">
        <v>66</v>
      </c>
      <c r="D54" s="109"/>
      <c r="E54" s="38">
        <v>2E-3</v>
      </c>
      <c r="F54" s="31">
        <f t="shared" si="0"/>
        <v>3.4111111111111114</v>
      </c>
      <c r="G54" s="2"/>
    </row>
    <row r="55" spans="1:8" ht="17.25" customHeight="1" x14ac:dyDescent="0.25">
      <c r="A55" s="2"/>
      <c r="B55" s="29" t="s">
        <v>45</v>
      </c>
      <c r="C55" s="109" t="s">
        <v>67</v>
      </c>
      <c r="D55" s="109"/>
      <c r="E55" s="38">
        <v>0.08</v>
      </c>
      <c r="F55" s="31">
        <f t="shared" si="0"/>
        <v>136.44444444444446</v>
      </c>
      <c r="G55" s="2"/>
    </row>
    <row r="56" spans="1:8" ht="17.25" customHeight="1" x14ac:dyDescent="0.25">
      <c r="A56" s="2"/>
      <c r="B56" s="100" t="s">
        <v>68</v>
      </c>
      <c r="C56" s="100"/>
      <c r="D56" s="100"/>
      <c r="E56" s="39">
        <f>SUM(E48:E55)</f>
        <v>0.39800000000000008</v>
      </c>
      <c r="F56" s="32">
        <f>SUM(F48:F55)</f>
        <v>678.81111111111125</v>
      </c>
      <c r="G56" s="2"/>
      <c r="H56" s="40"/>
    </row>
    <row r="57" spans="1:8" ht="17.25" customHeight="1" x14ac:dyDescent="0.25">
      <c r="A57" s="2"/>
      <c r="B57" s="20"/>
      <c r="C57" s="20"/>
      <c r="D57" s="20"/>
      <c r="E57" s="20"/>
      <c r="F57" s="20"/>
      <c r="G57" s="2"/>
    </row>
    <row r="58" spans="1:8" ht="17.25" customHeight="1" x14ac:dyDescent="0.25">
      <c r="A58" s="2"/>
      <c r="B58" s="104" t="s">
        <v>69</v>
      </c>
      <c r="C58" s="104"/>
      <c r="D58" s="104"/>
      <c r="E58" s="104"/>
      <c r="F58" s="104"/>
      <c r="G58" s="2"/>
    </row>
    <row r="59" spans="1:8" ht="17.25" customHeight="1" x14ac:dyDescent="0.25">
      <c r="A59" s="2"/>
      <c r="B59" s="20"/>
      <c r="C59" s="20"/>
      <c r="D59" s="20"/>
      <c r="E59" s="20"/>
      <c r="F59" s="20"/>
      <c r="G59" s="2"/>
    </row>
    <row r="60" spans="1:8" ht="17.25" customHeight="1" x14ac:dyDescent="0.25">
      <c r="A60" s="2"/>
      <c r="B60" s="28" t="s">
        <v>70</v>
      </c>
      <c r="C60" s="41" t="s">
        <v>71</v>
      </c>
      <c r="D60" s="41" t="s">
        <v>72</v>
      </c>
      <c r="E60" s="41" t="s">
        <v>73</v>
      </c>
      <c r="F60" s="28" t="s">
        <v>38</v>
      </c>
      <c r="G60" s="2"/>
    </row>
    <row r="61" spans="1:8" ht="17.25" customHeight="1" x14ac:dyDescent="0.25">
      <c r="A61" s="2"/>
      <c r="B61" s="29" t="s">
        <v>18</v>
      </c>
      <c r="C61" s="42" t="s">
        <v>74</v>
      </c>
      <c r="D61" s="31">
        <v>6</v>
      </c>
      <c r="E61" s="43">
        <v>44</v>
      </c>
      <c r="F61" s="44">
        <f>IF(((D61*E61)-(F25*6%))&gt;0,((D61*E61)-(F25*6%)),0)</f>
        <v>171.9</v>
      </c>
      <c r="G61" s="2"/>
    </row>
    <row r="62" spans="1:8" ht="17.25" customHeight="1" x14ac:dyDescent="0.25">
      <c r="A62" s="2"/>
      <c r="B62" s="29" t="s">
        <v>20</v>
      </c>
      <c r="C62" s="45" t="s">
        <v>75</v>
      </c>
      <c r="D62" s="31">
        <v>551.5</v>
      </c>
      <c r="E62" s="46">
        <v>1</v>
      </c>
      <c r="F62" s="47">
        <f>D62*E62*0.8</f>
        <v>441.20000000000005</v>
      </c>
      <c r="G62" s="2"/>
    </row>
    <row r="63" spans="1:8" ht="17.25" customHeight="1" x14ac:dyDescent="0.25">
      <c r="A63" s="2"/>
      <c r="B63" s="29" t="s">
        <v>23</v>
      </c>
      <c r="C63" s="109" t="s">
        <v>76</v>
      </c>
      <c r="D63" s="109"/>
      <c r="E63" s="109"/>
      <c r="F63" s="31">
        <f>F62/12</f>
        <v>36.766666666666673</v>
      </c>
      <c r="G63" s="2"/>
    </row>
    <row r="64" spans="1:8" ht="17.25" customHeight="1" x14ac:dyDescent="0.25">
      <c r="A64" s="2"/>
      <c r="B64" s="29" t="s">
        <v>25</v>
      </c>
      <c r="C64" s="109" t="s">
        <v>77</v>
      </c>
      <c r="D64" s="109"/>
      <c r="E64" s="109"/>
      <c r="F64" s="31">
        <v>75.5</v>
      </c>
      <c r="G64" s="2"/>
    </row>
    <row r="65" spans="1:7" ht="17.25" customHeight="1" x14ac:dyDescent="0.25">
      <c r="A65" s="2"/>
      <c r="B65" s="29" t="s">
        <v>41</v>
      </c>
      <c r="C65" s="109" t="s">
        <v>78</v>
      </c>
      <c r="D65" s="109"/>
      <c r="E65" s="109"/>
      <c r="F65" s="31">
        <v>25</v>
      </c>
      <c r="G65" s="2"/>
    </row>
    <row r="66" spans="1:7" ht="17.25" customHeight="1" x14ac:dyDescent="0.25">
      <c r="A66" s="2"/>
      <c r="B66" s="29" t="s">
        <v>64</v>
      </c>
      <c r="C66" s="109" t="s">
        <v>79</v>
      </c>
      <c r="D66" s="109"/>
      <c r="E66" s="109"/>
      <c r="F66" s="31">
        <v>25</v>
      </c>
      <c r="G66" s="2"/>
    </row>
    <row r="67" spans="1:7" ht="17.25" customHeight="1" x14ac:dyDescent="0.25">
      <c r="A67" s="2"/>
      <c r="B67" s="29" t="s">
        <v>43</v>
      </c>
      <c r="C67" s="109" t="s">
        <v>46</v>
      </c>
      <c r="D67" s="109"/>
      <c r="E67" s="109"/>
      <c r="F67" s="31">
        <v>0</v>
      </c>
      <c r="G67" s="2"/>
    </row>
    <row r="68" spans="1:7" ht="17.25" customHeight="1" x14ac:dyDescent="0.25">
      <c r="A68" s="2"/>
      <c r="B68" s="100" t="s">
        <v>47</v>
      </c>
      <c r="C68" s="100"/>
      <c r="D68" s="100"/>
      <c r="E68" s="100"/>
      <c r="F68" s="32">
        <f>SUM(F61:F67)</f>
        <v>775.36666666666667</v>
      </c>
      <c r="G68" s="2"/>
    </row>
    <row r="69" spans="1:7" ht="17.25" customHeight="1" x14ac:dyDescent="0.25">
      <c r="A69" s="2"/>
      <c r="B69" s="20"/>
      <c r="C69" s="20"/>
      <c r="D69" s="20"/>
      <c r="E69" s="20"/>
      <c r="F69" s="20"/>
      <c r="G69" s="2"/>
    </row>
    <row r="70" spans="1:7" ht="17.25" customHeight="1" x14ac:dyDescent="0.25">
      <c r="A70" s="2"/>
      <c r="B70" s="112" t="s">
        <v>80</v>
      </c>
      <c r="C70" s="112"/>
      <c r="D70" s="112"/>
      <c r="E70" s="112"/>
      <c r="F70" s="112"/>
      <c r="G70" s="2"/>
    </row>
    <row r="71" spans="1:7" ht="17.25" customHeight="1" x14ac:dyDescent="0.25">
      <c r="A71" s="2"/>
      <c r="B71" s="20"/>
      <c r="C71" s="20"/>
      <c r="D71" s="20"/>
      <c r="E71" s="20"/>
      <c r="F71" s="20"/>
      <c r="G71" s="2"/>
    </row>
    <row r="72" spans="1:7" ht="17.25" customHeight="1" x14ac:dyDescent="0.25">
      <c r="A72" s="2"/>
      <c r="B72" s="28">
        <v>2</v>
      </c>
      <c r="C72" s="100" t="s">
        <v>81</v>
      </c>
      <c r="D72" s="100"/>
      <c r="E72" s="100"/>
      <c r="F72" s="28" t="s">
        <v>38</v>
      </c>
      <c r="G72" s="2"/>
    </row>
    <row r="73" spans="1:7" ht="17.25" customHeight="1" x14ac:dyDescent="0.25">
      <c r="A73" s="2"/>
      <c r="B73" s="29" t="s">
        <v>50</v>
      </c>
      <c r="C73" s="109" t="s">
        <v>51</v>
      </c>
      <c r="D73" s="109"/>
      <c r="E73" s="109"/>
      <c r="F73" s="48">
        <f>F41</f>
        <v>170.55555555555554</v>
      </c>
      <c r="G73" s="2"/>
    </row>
    <row r="74" spans="1:7" ht="17.25" customHeight="1" x14ac:dyDescent="0.25">
      <c r="A74" s="2"/>
      <c r="B74" s="29" t="s">
        <v>56</v>
      </c>
      <c r="C74" s="109" t="s">
        <v>57</v>
      </c>
      <c r="D74" s="109"/>
      <c r="E74" s="109"/>
      <c r="F74" s="48">
        <f>F56</f>
        <v>678.81111111111125</v>
      </c>
      <c r="G74" s="2"/>
    </row>
    <row r="75" spans="1:7" ht="17.25" customHeight="1" x14ac:dyDescent="0.25">
      <c r="A75" s="2"/>
      <c r="B75" s="29" t="s">
        <v>70</v>
      </c>
      <c r="C75" s="109" t="s">
        <v>71</v>
      </c>
      <c r="D75" s="109"/>
      <c r="E75" s="109"/>
      <c r="F75" s="48">
        <f>F68</f>
        <v>775.36666666666667</v>
      </c>
      <c r="G75" s="2"/>
    </row>
    <row r="76" spans="1:7" ht="17.25" customHeight="1" x14ac:dyDescent="0.25">
      <c r="A76" s="2"/>
      <c r="B76" s="100" t="s">
        <v>47</v>
      </c>
      <c r="C76" s="100"/>
      <c r="D76" s="100"/>
      <c r="E76" s="100"/>
      <c r="F76" s="32">
        <f>SUM(F73:F75)</f>
        <v>1624.7333333333336</v>
      </c>
      <c r="G76" s="2"/>
    </row>
    <row r="77" spans="1:7" ht="17.25" customHeight="1" x14ac:dyDescent="0.25">
      <c r="A77" s="2"/>
      <c r="B77" s="20"/>
      <c r="C77" s="20"/>
      <c r="D77" s="20"/>
      <c r="E77" s="20"/>
      <c r="F77" s="20"/>
      <c r="G77" s="2"/>
    </row>
    <row r="78" spans="1:7" ht="17.25" customHeight="1" x14ac:dyDescent="0.25">
      <c r="A78" s="2"/>
      <c r="B78" s="20"/>
      <c r="C78" s="20"/>
      <c r="D78" s="20"/>
      <c r="E78" s="20"/>
      <c r="F78" s="20"/>
      <c r="G78" s="2"/>
    </row>
    <row r="79" spans="1:7" ht="17.25" customHeight="1" x14ac:dyDescent="0.25">
      <c r="A79" s="2"/>
      <c r="B79" s="99" t="s">
        <v>82</v>
      </c>
      <c r="C79" s="99"/>
      <c r="D79" s="99"/>
      <c r="E79" s="99"/>
      <c r="F79" s="99"/>
      <c r="G79" s="2"/>
    </row>
    <row r="80" spans="1:7" ht="17.25" customHeight="1" x14ac:dyDescent="0.25">
      <c r="A80" s="2"/>
      <c r="B80" s="20"/>
      <c r="C80" s="20"/>
      <c r="D80" s="20"/>
      <c r="E80" s="20"/>
      <c r="F80" s="20"/>
      <c r="G80" s="2"/>
    </row>
    <row r="81" spans="1:7" ht="17.25" customHeight="1" x14ac:dyDescent="0.25">
      <c r="A81" s="2"/>
      <c r="B81" s="28">
        <v>3</v>
      </c>
      <c r="C81" s="100" t="s">
        <v>83</v>
      </c>
      <c r="D81" s="100"/>
      <c r="E81" s="49" t="s">
        <v>58</v>
      </c>
      <c r="F81" s="28" t="s">
        <v>38</v>
      </c>
      <c r="G81" s="2"/>
    </row>
    <row r="82" spans="1:7" ht="17.25" customHeight="1" x14ac:dyDescent="0.25">
      <c r="A82" s="2"/>
      <c r="B82" s="29" t="s">
        <v>18</v>
      </c>
      <c r="C82" s="109" t="s">
        <v>84</v>
      </c>
      <c r="D82" s="109"/>
      <c r="E82" s="50">
        <f>0.05*(1/12)</f>
        <v>4.1666666666666666E-3</v>
      </c>
      <c r="F82" s="31">
        <f t="shared" ref="F82:F87" si="1">E82*$F$31</f>
        <v>6.395833333333333</v>
      </c>
      <c r="G82" s="2"/>
    </row>
    <row r="83" spans="1:7" ht="17.25" customHeight="1" x14ac:dyDescent="0.25">
      <c r="A83" s="2"/>
      <c r="B83" s="29" t="s">
        <v>20</v>
      </c>
      <c r="C83" s="109" t="s">
        <v>85</v>
      </c>
      <c r="D83" s="109"/>
      <c r="E83" s="50">
        <f>E82*E55</f>
        <v>3.3333333333333332E-4</v>
      </c>
      <c r="F83" s="31">
        <f t="shared" si="1"/>
        <v>0.5116666666666666</v>
      </c>
      <c r="G83" s="2"/>
    </row>
    <row r="84" spans="1:7" ht="17.25" customHeight="1" x14ac:dyDescent="0.25">
      <c r="A84" s="2"/>
      <c r="B84" s="29" t="s">
        <v>23</v>
      </c>
      <c r="C84" s="109" t="s">
        <v>86</v>
      </c>
      <c r="D84" s="109"/>
      <c r="E84" s="50">
        <f>0.08*0.4*0.9*(1+2/12+(1/3*1/12))</f>
        <v>3.44E-2</v>
      </c>
      <c r="F84" s="31">
        <f t="shared" si="1"/>
        <v>52.804000000000002</v>
      </c>
      <c r="G84" s="2"/>
    </row>
    <row r="85" spans="1:7" ht="17.25" customHeight="1" x14ac:dyDescent="0.25">
      <c r="A85" s="2"/>
      <c r="B85" s="29" t="s">
        <v>25</v>
      </c>
      <c r="C85" s="109" t="s">
        <v>87</v>
      </c>
      <c r="D85" s="109"/>
      <c r="E85" s="50">
        <f>(7/30)/12</f>
        <v>1.9444444444444445E-2</v>
      </c>
      <c r="F85" s="31">
        <f t="shared" si="1"/>
        <v>29.847222222222221</v>
      </c>
      <c r="G85" s="2"/>
    </row>
    <row r="86" spans="1:7" ht="17.25" customHeight="1" x14ac:dyDescent="0.25">
      <c r="A86" s="2"/>
      <c r="B86" s="29" t="s">
        <v>41</v>
      </c>
      <c r="C86" s="109" t="s">
        <v>88</v>
      </c>
      <c r="D86" s="109"/>
      <c r="E86" s="50">
        <f>E85*E56</f>
        <v>7.7388888888888906E-3</v>
      </c>
      <c r="F86" s="31">
        <f t="shared" si="1"/>
        <v>11.879194444444447</v>
      </c>
      <c r="G86" s="2"/>
    </row>
    <row r="87" spans="1:7" ht="17.25" customHeight="1" x14ac:dyDescent="0.25">
      <c r="A87" s="2"/>
      <c r="B87" s="29" t="s">
        <v>64</v>
      </c>
      <c r="C87" s="109" t="s">
        <v>89</v>
      </c>
      <c r="D87" s="109"/>
      <c r="E87" s="50">
        <f>E85*0.08*0.4</f>
        <v>6.2222222222222236E-4</v>
      </c>
      <c r="F87" s="31">
        <f t="shared" si="1"/>
        <v>0.95511111111111135</v>
      </c>
      <c r="G87" s="2"/>
    </row>
    <row r="88" spans="1:7" ht="17.25" customHeight="1" x14ac:dyDescent="0.25">
      <c r="A88" s="2"/>
      <c r="B88" s="100" t="s">
        <v>47</v>
      </c>
      <c r="C88" s="100"/>
      <c r="D88" s="100"/>
      <c r="E88" s="51"/>
      <c r="F88" s="32">
        <f>SUM(F82:F87)</f>
        <v>102.39302777777779</v>
      </c>
      <c r="G88" s="2"/>
    </row>
    <row r="89" spans="1:7" ht="17.25" customHeight="1" x14ac:dyDescent="0.25">
      <c r="A89" s="2"/>
      <c r="B89" s="20"/>
      <c r="C89" s="20"/>
      <c r="D89" s="20"/>
      <c r="E89" s="20"/>
      <c r="F89" s="20"/>
      <c r="G89" s="2"/>
    </row>
    <row r="90" spans="1:7" ht="17.25" customHeight="1" x14ac:dyDescent="0.25">
      <c r="A90" s="2"/>
      <c r="B90" s="20"/>
      <c r="C90" s="20"/>
      <c r="D90" s="20"/>
      <c r="E90" s="20"/>
      <c r="F90" s="20"/>
      <c r="G90" s="2"/>
    </row>
    <row r="91" spans="1:7" ht="17.25" customHeight="1" x14ac:dyDescent="0.25">
      <c r="A91" s="2"/>
      <c r="B91" s="99" t="s">
        <v>90</v>
      </c>
      <c r="C91" s="99"/>
      <c r="D91" s="99"/>
      <c r="E91" s="99"/>
      <c r="F91" s="99"/>
      <c r="G91" s="2"/>
    </row>
    <row r="92" spans="1:7" ht="17.25" customHeight="1" x14ac:dyDescent="0.25">
      <c r="A92" s="2"/>
      <c r="B92" s="20"/>
      <c r="C92" s="20"/>
      <c r="D92" s="20"/>
      <c r="E92" s="20"/>
      <c r="F92" s="20"/>
      <c r="G92" s="2"/>
    </row>
    <row r="93" spans="1:7" ht="17.25" customHeight="1" x14ac:dyDescent="0.25">
      <c r="A93" s="2"/>
      <c r="B93" s="104" t="s">
        <v>91</v>
      </c>
      <c r="C93" s="104"/>
      <c r="D93" s="104"/>
      <c r="E93" s="104"/>
      <c r="F93" s="104"/>
      <c r="G93" s="2"/>
    </row>
    <row r="94" spans="1:7" ht="17.25" customHeight="1" x14ac:dyDescent="0.25">
      <c r="A94" s="2"/>
      <c r="B94" s="33"/>
      <c r="C94" s="20"/>
      <c r="D94" s="20"/>
      <c r="E94" s="20"/>
      <c r="F94" s="20"/>
      <c r="G94" s="2"/>
    </row>
    <row r="95" spans="1:7" ht="17.25" customHeight="1" x14ac:dyDescent="0.25">
      <c r="A95" s="2"/>
      <c r="B95" s="49" t="s">
        <v>92</v>
      </c>
      <c r="C95" s="113" t="s">
        <v>93</v>
      </c>
      <c r="D95" s="113"/>
      <c r="E95" s="49" t="s">
        <v>58</v>
      </c>
      <c r="F95" s="28" t="s">
        <v>38</v>
      </c>
      <c r="G95" s="2"/>
    </row>
    <row r="96" spans="1:7" ht="17.25" customHeight="1" x14ac:dyDescent="0.25">
      <c r="A96" s="2"/>
      <c r="B96" s="52" t="s">
        <v>18</v>
      </c>
      <c r="C96" s="114" t="s">
        <v>94</v>
      </c>
      <c r="D96" s="114"/>
      <c r="E96" s="50">
        <f>1/12</f>
        <v>8.3333333333333329E-2</v>
      </c>
      <c r="F96" s="53">
        <f t="shared" ref="F96:F103" si="2">E96*$F$31</f>
        <v>127.91666666666666</v>
      </c>
      <c r="G96" s="2"/>
    </row>
    <row r="97" spans="1:7" ht="17.25" customHeight="1" x14ac:dyDescent="0.25">
      <c r="A97" s="2"/>
      <c r="B97" s="52" t="s">
        <v>20</v>
      </c>
      <c r="C97" s="114" t="s">
        <v>95</v>
      </c>
      <c r="D97" s="114"/>
      <c r="E97" s="50">
        <f>1/30/12</f>
        <v>2.7777777777777779E-3</v>
      </c>
      <c r="F97" s="53">
        <f t="shared" si="2"/>
        <v>4.2638888888888893</v>
      </c>
      <c r="G97" s="2"/>
    </row>
    <row r="98" spans="1:7" ht="17.25" customHeight="1" x14ac:dyDescent="0.25">
      <c r="A98" s="2"/>
      <c r="B98" s="52" t="s">
        <v>23</v>
      </c>
      <c r="C98" s="114" t="s">
        <v>96</v>
      </c>
      <c r="D98" s="114"/>
      <c r="E98" s="50">
        <f>(5/30/12)*0.015</f>
        <v>2.0833333333333332E-4</v>
      </c>
      <c r="F98" s="53">
        <f t="shared" si="2"/>
        <v>0.31979166666666664</v>
      </c>
      <c r="G98" s="2"/>
    </row>
    <row r="99" spans="1:7" ht="17.25" customHeight="1" x14ac:dyDescent="0.25">
      <c r="A99" s="2"/>
      <c r="B99" s="52" t="s">
        <v>25</v>
      </c>
      <c r="C99" s="114" t="s">
        <v>97</v>
      </c>
      <c r="D99" s="114"/>
      <c r="E99" s="50">
        <f>(1/12)*0.0178</f>
        <v>1.4833333333333332E-3</v>
      </c>
      <c r="F99" s="53">
        <f t="shared" si="2"/>
        <v>2.2769166666666667</v>
      </c>
      <c r="G99" s="2"/>
    </row>
    <row r="100" spans="1:7" ht="17.25" customHeight="1" x14ac:dyDescent="0.25">
      <c r="A100" s="2"/>
      <c r="B100" s="52" t="s">
        <v>41</v>
      </c>
      <c r="C100" s="114" t="s">
        <v>98</v>
      </c>
      <c r="D100" s="114"/>
      <c r="E100" s="50">
        <f>11.11%*5.28%*50%</f>
        <v>2.9330399999999996E-3</v>
      </c>
      <c r="F100" s="53">
        <f t="shared" si="2"/>
        <v>4.5022163999999991</v>
      </c>
      <c r="G100" s="2"/>
    </row>
    <row r="101" spans="1:7" ht="17.25" customHeight="1" x14ac:dyDescent="0.25">
      <c r="A101" s="2"/>
      <c r="B101" s="52" t="s">
        <v>64</v>
      </c>
      <c r="C101" s="114" t="s">
        <v>99</v>
      </c>
      <c r="D101" s="114"/>
      <c r="E101" s="50">
        <f>5/30/12</f>
        <v>1.3888888888888888E-2</v>
      </c>
      <c r="F101" s="53">
        <f t="shared" si="2"/>
        <v>21.319444444444443</v>
      </c>
      <c r="G101" s="2"/>
    </row>
    <row r="102" spans="1:7" ht="17.25" customHeight="1" x14ac:dyDescent="0.25">
      <c r="A102" s="2"/>
      <c r="B102" s="115" t="s">
        <v>100</v>
      </c>
      <c r="C102" s="115"/>
      <c r="D102" s="115"/>
      <c r="E102" s="54">
        <f>SUM(E96:E101)</f>
        <v>0.10462470666666668</v>
      </c>
      <c r="F102" s="55">
        <f t="shared" si="2"/>
        <v>160.59892473333335</v>
      </c>
      <c r="G102" s="2"/>
    </row>
    <row r="103" spans="1:7" ht="17.25" customHeight="1" x14ac:dyDescent="0.25">
      <c r="A103" s="2"/>
      <c r="B103" s="56" t="s">
        <v>43</v>
      </c>
      <c r="C103" s="116" t="s">
        <v>101</v>
      </c>
      <c r="D103" s="116"/>
      <c r="E103" s="57">
        <f>E102*E56</f>
        <v>4.1640633253333344E-2</v>
      </c>
      <c r="F103" s="53">
        <f t="shared" si="2"/>
        <v>63.918372043866682</v>
      </c>
      <c r="G103" s="2"/>
    </row>
    <row r="104" spans="1:7" ht="17.25" customHeight="1" x14ac:dyDescent="0.25">
      <c r="A104" s="2"/>
      <c r="B104" s="100" t="s">
        <v>68</v>
      </c>
      <c r="C104" s="100"/>
      <c r="D104" s="100"/>
      <c r="E104" s="54">
        <f>SUM(E102:E103)</f>
        <v>0.14626533992000001</v>
      </c>
      <c r="F104" s="37">
        <f>SUM(F102:F103)</f>
        <v>224.51729677720004</v>
      </c>
      <c r="G104" s="2"/>
    </row>
    <row r="105" spans="1:7" ht="17.25" customHeight="1" x14ac:dyDescent="0.25">
      <c r="A105" s="2"/>
      <c r="B105" s="20"/>
      <c r="C105" s="20"/>
      <c r="D105" s="20"/>
      <c r="E105" s="20"/>
      <c r="F105" s="20"/>
      <c r="G105" s="2"/>
    </row>
    <row r="106" spans="1:7" ht="17.25" customHeight="1" x14ac:dyDescent="0.25">
      <c r="A106" s="2"/>
      <c r="B106" s="104" t="s">
        <v>102</v>
      </c>
      <c r="C106" s="104"/>
      <c r="D106" s="104"/>
      <c r="E106" s="34"/>
      <c r="F106" s="58"/>
      <c r="G106" s="2"/>
    </row>
    <row r="107" spans="1:7" ht="17.25" customHeight="1" x14ac:dyDescent="0.25">
      <c r="A107" s="2"/>
      <c r="B107" s="33"/>
      <c r="C107" s="20"/>
      <c r="D107" s="20"/>
      <c r="E107" s="20"/>
      <c r="F107" s="20"/>
      <c r="G107" s="2"/>
    </row>
    <row r="108" spans="1:7" ht="17.25" customHeight="1" x14ac:dyDescent="0.25">
      <c r="A108" s="2"/>
      <c r="B108" s="28" t="s">
        <v>103</v>
      </c>
      <c r="C108" s="105" t="s">
        <v>104</v>
      </c>
      <c r="D108" s="105"/>
      <c r="E108" s="49" t="s">
        <v>58</v>
      </c>
      <c r="F108" s="28" t="s">
        <v>38</v>
      </c>
      <c r="G108" s="2"/>
    </row>
    <row r="109" spans="1:7" ht="17.25" customHeight="1" x14ac:dyDescent="0.25">
      <c r="A109" s="2"/>
      <c r="B109" s="29" t="s">
        <v>18</v>
      </c>
      <c r="C109" s="101" t="s">
        <v>105</v>
      </c>
      <c r="D109" s="101"/>
      <c r="E109" s="50">
        <v>0</v>
      </c>
      <c r="F109" s="53">
        <f>E109*F31</f>
        <v>0</v>
      </c>
      <c r="G109" s="2"/>
    </row>
    <row r="110" spans="1:7" ht="17.25" customHeight="1" x14ac:dyDescent="0.25">
      <c r="A110" s="2"/>
      <c r="B110" s="105" t="s">
        <v>47</v>
      </c>
      <c r="C110" s="105"/>
      <c r="D110" s="105"/>
      <c r="E110" s="54">
        <f>SUM(E109)</f>
        <v>0</v>
      </c>
      <c r="F110" s="55">
        <f>SUM(F109)</f>
        <v>0</v>
      </c>
      <c r="G110" s="2"/>
    </row>
    <row r="111" spans="1:7" ht="17.25" customHeight="1" x14ac:dyDescent="0.25">
      <c r="A111" s="2"/>
      <c r="B111" s="20"/>
      <c r="C111" s="20"/>
      <c r="D111" s="20"/>
      <c r="E111" s="20"/>
      <c r="F111" s="20"/>
      <c r="G111" s="2"/>
    </row>
    <row r="112" spans="1:7" ht="17.25" customHeight="1" x14ac:dyDescent="0.25">
      <c r="A112" s="2"/>
      <c r="B112" s="112" t="s">
        <v>106</v>
      </c>
      <c r="C112" s="112"/>
      <c r="D112" s="112"/>
      <c r="E112" s="112"/>
      <c r="F112" s="112"/>
      <c r="G112" s="2"/>
    </row>
    <row r="113" spans="1:7" ht="17.25" customHeight="1" x14ac:dyDescent="0.25">
      <c r="A113" s="2"/>
      <c r="B113" s="33"/>
      <c r="C113" s="20"/>
      <c r="D113" s="20"/>
      <c r="E113" s="20"/>
      <c r="F113" s="20"/>
      <c r="G113" s="2"/>
    </row>
    <row r="114" spans="1:7" ht="17.25" customHeight="1" x14ac:dyDescent="0.25">
      <c r="A114" s="2"/>
      <c r="B114" s="28">
        <v>4</v>
      </c>
      <c r="C114" s="100" t="s">
        <v>107</v>
      </c>
      <c r="D114" s="100"/>
      <c r="E114" s="100"/>
      <c r="F114" s="28" t="s">
        <v>38</v>
      </c>
      <c r="G114" s="2"/>
    </row>
    <row r="115" spans="1:7" ht="17.25" customHeight="1" x14ac:dyDescent="0.25">
      <c r="A115" s="2"/>
      <c r="B115" s="29" t="s">
        <v>92</v>
      </c>
      <c r="C115" s="109" t="s">
        <v>108</v>
      </c>
      <c r="D115" s="109"/>
      <c r="E115" s="109"/>
      <c r="F115" s="31">
        <f>F104</f>
        <v>224.51729677720004</v>
      </c>
      <c r="G115" s="2"/>
    </row>
    <row r="116" spans="1:7" ht="17.25" customHeight="1" x14ac:dyDescent="0.25">
      <c r="A116" s="2"/>
      <c r="B116" s="29" t="s">
        <v>103</v>
      </c>
      <c r="C116" s="109" t="s">
        <v>104</v>
      </c>
      <c r="D116" s="109"/>
      <c r="E116" s="109"/>
      <c r="F116" s="31">
        <f>F110</f>
        <v>0</v>
      </c>
      <c r="G116" s="2"/>
    </row>
    <row r="117" spans="1:7" ht="17.25" customHeight="1" x14ac:dyDescent="0.25">
      <c r="A117" s="2"/>
      <c r="B117" s="100" t="s">
        <v>47</v>
      </c>
      <c r="C117" s="100"/>
      <c r="D117" s="100"/>
      <c r="E117" s="100"/>
      <c r="F117" s="32">
        <f>SUM(F115:F116)</f>
        <v>224.51729677720004</v>
      </c>
      <c r="G117" s="2"/>
    </row>
    <row r="118" spans="1:7" ht="17.25" customHeight="1" x14ac:dyDescent="0.25">
      <c r="A118" s="2"/>
      <c r="B118" s="20"/>
      <c r="C118" s="20"/>
      <c r="D118" s="20"/>
      <c r="E118" s="20"/>
      <c r="F118" s="20"/>
      <c r="G118" s="2"/>
    </row>
    <row r="119" spans="1:7" ht="17.25" customHeight="1" x14ac:dyDescent="0.25">
      <c r="A119" s="2"/>
      <c r="B119" s="20"/>
      <c r="C119" s="20"/>
      <c r="D119" s="20"/>
      <c r="E119" s="20"/>
      <c r="F119" s="20"/>
      <c r="G119" s="2"/>
    </row>
    <row r="120" spans="1:7" ht="17.25" customHeight="1" x14ac:dyDescent="0.25">
      <c r="A120" s="2"/>
      <c r="B120" s="99" t="s">
        <v>109</v>
      </c>
      <c r="C120" s="99"/>
      <c r="D120" s="99"/>
      <c r="E120" s="99"/>
      <c r="F120" s="99"/>
      <c r="G120" s="2"/>
    </row>
    <row r="121" spans="1:7" ht="17.25" customHeight="1" x14ac:dyDescent="0.25">
      <c r="A121" s="2"/>
      <c r="B121" s="20"/>
      <c r="C121" s="20"/>
      <c r="D121" s="20"/>
      <c r="E121" s="20"/>
      <c r="F121" s="20"/>
      <c r="G121" s="2"/>
    </row>
    <row r="122" spans="1:7" ht="17.25" customHeight="1" x14ac:dyDescent="0.25">
      <c r="A122" s="2"/>
      <c r="B122" s="28">
        <v>5</v>
      </c>
      <c r="C122" s="100" t="s">
        <v>110</v>
      </c>
      <c r="D122" s="100"/>
      <c r="E122" s="100"/>
      <c r="F122" s="28" t="s">
        <v>38</v>
      </c>
      <c r="G122" s="2"/>
    </row>
    <row r="123" spans="1:7" ht="17.25" customHeight="1" x14ac:dyDescent="0.25">
      <c r="A123" s="2"/>
      <c r="B123" s="29" t="s">
        <v>18</v>
      </c>
      <c r="C123" s="109" t="s">
        <v>111</v>
      </c>
      <c r="D123" s="109"/>
      <c r="E123" s="109"/>
      <c r="F123" s="78">
        <f>Uniformes!I48</f>
        <v>96.365000000000009</v>
      </c>
      <c r="G123" s="2"/>
    </row>
    <row r="124" spans="1:7" ht="17.25" customHeight="1" x14ac:dyDescent="0.25">
      <c r="A124" s="2"/>
      <c r="B124" s="29" t="s">
        <v>20</v>
      </c>
      <c r="C124" s="109" t="s">
        <v>112</v>
      </c>
      <c r="D124" s="109"/>
      <c r="E124" s="109"/>
      <c r="F124" s="78">
        <f>EPIs!I12</f>
        <v>12.776666666666667</v>
      </c>
      <c r="G124" s="2"/>
    </row>
    <row r="125" spans="1:7" ht="17.25" customHeight="1" x14ac:dyDescent="0.25">
      <c r="A125" s="2"/>
      <c r="B125" s="29" t="s">
        <v>23</v>
      </c>
      <c r="C125" s="109" t="s">
        <v>113</v>
      </c>
      <c r="D125" s="109"/>
      <c r="E125" s="109"/>
      <c r="F125" s="59">
        <v>15</v>
      </c>
      <c r="G125" s="2"/>
    </row>
    <row r="126" spans="1:7" ht="17.25" customHeight="1" x14ac:dyDescent="0.25">
      <c r="A126" s="2"/>
      <c r="B126" s="29" t="s">
        <v>25</v>
      </c>
      <c r="C126" s="109" t="s">
        <v>46</v>
      </c>
      <c r="D126" s="109"/>
      <c r="E126" s="109"/>
      <c r="F126" s="31">
        <v>0</v>
      </c>
      <c r="G126" s="2"/>
    </row>
    <row r="127" spans="1:7" ht="17.25" customHeight="1" x14ac:dyDescent="0.25">
      <c r="A127" s="2"/>
      <c r="B127" s="100" t="s">
        <v>68</v>
      </c>
      <c r="C127" s="100"/>
      <c r="D127" s="100"/>
      <c r="E127" s="100"/>
      <c r="F127" s="32">
        <f>SUM(F123:F126)</f>
        <v>124.14166666666668</v>
      </c>
      <c r="G127" s="2"/>
    </row>
    <row r="128" spans="1:7" ht="17.25" customHeight="1" x14ac:dyDescent="0.25">
      <c r="A128" s="2"/>
      <c r="B128" s="20"/>
      <c r="C128" s="20"/>
      <c r="D128" s="20"/>
      <c r="E128" s="20"/>
      <c r="F128" s="20"/>
      <c r="G128" s="2"/>
    </row>
    <row r="129" spans="1:7" ht="17.25" customHeight="1" x14ac:dyDescent="0.25">
      <c r="A129" s="2"/>
      <c r="B129" s="20"/>
      <c r="C129" s="20"/>
      <c r="D129" s="20"/>
      <c r="E129" s="20"/>
      <c r="F129" s="20"/>
      <c r="G129" s="2"/>
    </row>
    <row r="130" spans="1:7" ht="17.25" customHeight="1" x14ac:dyDescent="0.25">
      <c r="A130" s="2"/>
      <c r="B130" s="99" t="s">
        <v>114</v>
      </c>
      <c r="C130" s="99"/>
      <c r="D130" s="99"/>
      <c r="E130" s="99"/>
      <c r="F130" s="99"/>
      <c r="G130" s="2"/>
    </row>
    <row r="131" spans="1:7" ht="17.25" customHeight="1" x14ac:dyDescent="0.25">
      <c r="A131" s="2"/>
      <c r="B131" s="20"/>
      <c r="C131" s="20"/>
      <c r="D131" s="20"/>
      <c r="E131" s="20"/>
      <c r="F131" s="20"/>
      <c r="G131" s="2"/>
    </row>
    <row r="132" spans="1:7" ht="17.25" customHeight="1" x14ac:dyDescent="0.25">
      <c r="A132" s="2"/>
      <c r="B132" s="28">
        <v>6</v>
      </c>
      <c r="C132" s="100" t="s">
        <v>115</v>
      </c>
      <c r="D132" s="100"/>
      <c r="E132" s="28" t="s">
        <v>58</v>
      </c>
      <c r="F132" s="28" t="s">
        <v>38</v>
      </c>
      <c r="G132" s="2"/>
    </row>
    <row r="133" spans="1:7" ht="17.25" customHeight="1" x14ac:dyDescent="0.25">
      <c r="A133" s="2"/>
      <c r="B133" s="29" t="s">
        <v>18</v>
      </c>
      <c r="C133" s="109" t="s">
        <v>116</v>
      </c>
      <c r="D133" s="109"/>
      <c r="E133" s="60">
        <v>0.06</v>
      </c>
      <c r="F133" s="61">
        <f>F150*E133</f>
        <v>216.64711947329869</v>
      </c>
      <c r="G133" s="2"/>
    </row>
    <row r="134" spans="1:7" ht="17.25" customHeight="1" x14ac:dyDescent="0.25">
      <c r="A134" s="2"/>
      <c r="B134" s="29" t="s">
        <v>20</v>
      </c>
      <c r="C134" s="109" t="s">
        <v>117</v>
      </c>
      <c r="D134" s="109"/>
      <c r="E134" s="62">
        <v>6.7900000000000002E-2</v>
      </c>
      <c r="F134" s="48">
        <f>E134*(F150+F133)</f>
        <v>259.88266294952001</v>
      </c>
      <c r="G134" s="2"/>
    </row>
    <row r="135" spans="1:7" ht="17.25" customHeight="1" x14ac:dyDescent="0.25">
      <c r="A135" s="2"/>
      <c r="B135" s="29" t="s">
        <v>23</v>
      </c>
      <c r="C135" s="109" t="s">
        <v>118</v>
      </c>
      <c r="D135" s="109"/>
      <c r="E135" s="62">
        <f>SUM(E136:E138)</f>
        <v>8.6499999999999994E-2</v>
      </c>
      <c r="F135" s="48">
        <f>((F150+F133+F134)/(1-E135))*E135</f>
        <v>387.03093240676458</v>
      </c>
      <c r="G135" s="2"/>
    </row>
    <row r="136" spans="1:7" ht="17.25" customHeight="1" x14ac:dyDescent="0.25">
      <c r="A136" s="2"/>
      <c r="B136" s="29"/>
      <c r="C136" s="109" t="s">
        <v>119</v>
      </c>
      <c r="D136" s="109"/>
      <c r="E136" s="63">
        <f>3.65%</f>
        <v>3.6499999999999998E-2</v>
      </c>
      <c r="F136" s="48">
        <f>((F150+F133+F134)/(1-E135))*E136</f>
        <v>163.31363043753649</v>
      </c>
      <c r="G136" s="2"/>
    </row>
    <row r="137" spans="1:7" ht="17.25" customHeight="1" x14ac:dyDescent="0.25">
      <c r="A137" s="2"/>
      <c r="B137" s="29"/>
      <c r="C137" s="109" t="s">
        <v>120</v>
      </c>
      <c r="D137" s="109"/>
      <c r="E137" s="62">
        <v>0</v>
      </c>
      <c r="F137" s="48">
        <f>((F150+F133+F134)/(1-E135))*E137</f>
        <v>0</v>
      </c>
      <c r="G137" s="2"/>
    </row>
    <row r="138" spans="1:7" ht="17.25" customHeight="1" x14ac:dyDescent="0.25">
      <c r="A138" s="2"/>
      <c r="B138" s="29"/>
      <c r="C138" s="109" t="s">
        <v>121</v>
      </c>
      <c r="D138" s="109"/>
      <c r="E138" s="62">
        <v>0.05</v>
      </c>
      <c r="F138" s="48">
        <f>((F150+F133+F134)/(1-E135))*E138</f>
        <v>223.71730196922809</v>
      </c>
      <c r="G138" s="2"/>
    </row>
    <row r="139" spans="1:7" ht="17.25" customHeight="1" x14ac:dyDescent="0.25">
      <c r="A139" s="2"/>
      <c r="B139" s="100" t="s">
        <v>68</v>
      </c>
      <c r="C139" s="100"/>
      <c r="D139" s="100"/>
      <c r="E139" s="39">
        <f>SUM(E133:E135)</f>
        <v>0.21440000000000001</v>
      </c>
      <c r="F139" s="32">
        <f>SUM(F133:F138)</f>
        <v>1250.5916472363479</v>
      </c>
      <c r="G139" s="2"/>
    </row>
    <row r="140" spans="1:7" ht="17.25" customHeight="1" x14ac:dyDescent="0.25">
      <c r="A140" s="2"/>
      <c r="B140" s="20"/>
      <c r="C140" s="20"/>
      <c r="D140" s="20"/>
      <c r="E140" s="20"/>
      <c r="F140" s="20"/>
      <c r="G140" s="2"/>
    </row>
    <row r="141" spans="1:7" ht="17.25" customHeight="1" x14ac:dyDescent="0.25">
      <c r="A141" s="2"/>
      <c r="B141" s="20"/>
      <c r="C141" s="20"/>
      <c r="D141" s="20"/>
      <c r="E141" s="20"/>
      <c r="F141" s="20"/>
      <c r="G141" s="2"/>
    </row>
    <row r="142" spans="1:7" ht="17.25" customHeight="1" x14ac:dyDescent="0.25">
      <c r="A142" s="2"/>
      <c r="B142" s="99" t="s">
        <v>122</v>
      </c>
      <c r="C142" s="99"/>
      <c r="D142" s="99"/>
      <c r="E142" s="99"/>
      <c r="F142" s="99"/>
      <c r="G142" s="2"/>
    </row>
    <row r="143" spans="1:7" ht="17.25" customHeight="1" x14ac:dyDescent="0.25">
      <c r="A143" s="2"/>
      <c r="B143" s="20"/>
      <c r="C143" s="20"/>
      <c r="D143" s="20"/>
      <c r="E143" s="20"/>
      <c r="F143" s="20"/>
      <c r="G143" s="2"/>
    </row>
    <row r="144" spans="1:7" ht="17.25" customHeight="1" x14ac:dyDescent="0.25">
      <c r="A144" s="2"/>
      <c r="B144" s="28"/>
      <c r="C144" s="100" t="s">
        <v>123</v>
      </c>
      <c r="D144" s="100"/>
      <c r="E144" s="100"/>
      <c r="F144" s="28" t="s">
        <v>38</v>
      </c>
      <c r="G144" s="2"/>
    </row>
    <row r="145" spans="1:7" ht="17.25" customHeight="1" x14ac:dyDescent="0.25">
      <c r="A145" s="2"/>
      <c r="B145" s="28" t="s">
        <v>18</v>
      </c>
      <c r="C145" s="109" t="s">
        <v>36</v>
      </c>
      <c r="D145" s="109"/>
      <c r="E145" s="109"/>
      <c r="F145" s="31">
        <f>F31</f>
        <v>1535</v>
      </c>
      <c r="G145" s="2"/>
    </row>
    <row r="146" spans="1:7" ht="17.25" customHeight="1" x14ac:dyDescent="0.25">
      <c r="A146" s="2"/>
      <c r="B146" s="28" t="s">
        <v>20</v>
      </c>
      <c r="C146" s="109" t="s">
        <v>48</v>
      </c>
      <c r="D146" s="109"/>
      <c r="E146" s="109"/>
      <c r="F146" s="31">
        <f>F76</f>
        <v>1624.7333333333336</v>
      </c>
      <c r="G146" s="2"/>
    </row>
    <row r="147" spans="1:7" ht="17.25" customHeight="1" x14ac:dyDescent="0.25">
      <c r="A147" s="2"/>
      <c r="B147" s="28" t="s">
        <v>23</v>
      </c>
      <c r="C147" s="109" t="s">
        <v>82</v>
      </c>
      <c r="D147" s="109"/>
      <c r="E147" s="109"/>
      <c r="F147" s="31">
        <f>F88</f>
        <v>102.39302777777779</v>
      </c>
      <c r="G147" s="2"/>
    </row>
    <row r="148" spans="1:7" ht="17.25" customHeight="1" x14ac:dyDescent="0.25">
      <c r="A148" s="2"/>
      <c r="B148" s="28" t="s">
        <v>25</v>
      </c>
      <c r="C148" s="109" t="s">
        <v>90</v>
      </c>
      <c r="D148" s="109"/>
      <c r="E148" s="109"/>
      <c r="F148" s="31">
        <f>F117</f>
        <v>224.51729677720004</v>
      </c>
      <c r="G148" s="2"/>
    </row>
    <row r="149" spans="1:7" ht="17.25" customHeight="1" x14ac:dyDescent="0.25">
      <c r="A149" s="2"/>
      <c r="B149" s="28" t="s">
        <v>41</v>
      </c>
      <c r="C149" s="109" t="s">
        <v>109</v>
      </c>
      <c r="D149" s="109"/>
      <c r="E149" s="109"/>
      <c r="F149" s="31">
        <f>F127</f>
        <v>124.14166666666668</v>
      </c>
      <c r="G149" s="2"/>
    </row>
    <row r="150" spans="1:7" ht="17.25" customHeight="1" x14ac:dyDescent="0.25">
      <c r="A150" s="2"/>
      <c r="B150" s="100" t="s">
        <v>124</v>
      </c>
      <c r="C150" s="100"/>
      <c r="D150" s="100"/>
      <c r="E150" s="100"/>
      <c r="F150" s="37">
        <f>SUM(F145:F149)</f>
        <v>3610.7853245549782</v>
      </c>
      <c r="G150" s="2"/>
    </row>
    <row r="151" spans="1:7" ht="17.25" customHeight="1" x14ac:dyDescent="0.25">
      <c r="A151" s="2"/>
      <c r="B151" s="28" t="s">
        <v>64</v>
      </c>
      <c r="C151" s="109" t="s">
        <v>125</v>
      </c>
      <c r="D151" s="109"/>
      <c r="E151" s="109"/>
      <c r="F151" s="31">
        <f>F139</f>
        <v>1250.5916472363479</v>
      </c>
      <c r="G151" s="2"/>
    </row>
    <row r="152" spans="1:7" ht="17.25" customHeight="1" x14ac:dyDescent="0.25">
      <c r="A152" s="2"/>
      <c r="B152" s="100" t="s">
        <v>126</v>
      </c>
      <c r="C152" s="100"/>
      <c r="D152" s="100"/>
      <c r="E152" s="100"/>
      <c r="F152" s="37">
        <f>TRUNC(SUM(F150:F151),2)</f>
        <v>4861.37</v>
      </c>
      <c r="G152" s="2"/>
    </row>
    <row r="153" spans="1:7" ht="17.25" customHeight="1" x14ac:dyDescent="0.25">
      <c r="A153" s="2"/>
      <c r="B153" s="20"/>
      <c r="C153" s="20"/>
      <c r="D153" s="20"/>
      <c r="E153" s="20"/>
      <c r="F153" s="20"/>
      <c r="G153" s="2"/>
    </row>
    <row r="154" spans="1:7" ht="17.25" customHeight="1" x14ac:dyDescent="0.25">
      <c r="A154" s="2"/>
      <c r="B154" s="20"/>
      <c r="C154" s="20"/>
      <c r="D154" s="20"/>
      <c r="E154" s="20"/>
      <c r="F154" s="20"/>
      <c r="G154" s="2"/>
    </row>
  </sheetData>
  <mergeCells count="111">
    <mergeCell ref="B150:E150"/>
    <mergeCell ref="C151:E151"/>
    <mergeCell ref="B152:E152"/>
    <mergeCell ref="C138:D138"/>
    <mergeCell ref="B139:D139"/>
    <mergeCell ref="B142:F142"/>
    <mergeCell ref="C144:E144"/>
    <mergeCell ref="C145:E145"/>
    <mergeCell ref="C146:E146"/>
    <mergeCell ref="C147:E147"/>
    <mergeCell ref="C148:E148"/>
    <mergeCell ref="C149:E149"/>
    <mergeCell ref="C126:E126"/>
    <mergeCell ref="B127:E127"/>
    <mergeCell ref="B130:F130"/>
    <mergeCell ref="C132:D132"/>
    <mergeCell ref="C133:D133"/>
    <mergeCell ref="C134:D134"/>
    <mergeCell ref="C135:D135"/>
    <mergeCell ref="C136:D136"/>
    <mergeCell ref="C137:D137"/>
    <mergeCell ref="C114:E114"/>
    <mergeCell ref="C115:E115"/>
    <mergeCell ref="C116:E116"/>
    <mergeCell ref="B117:E117"/>
    <mergeCell ref="B120:F120"/>
    <mergeCell ref="C122:E122"/>
    <mergeCell ref="C123:E123"/>
    <mergeCell ref="C124:E124"/>
    <mergeCell ref="C125:E125"/>
    <mergeCell ref="C101:D101"/>
    <mergeCell ref="B102:D102"/>
    <mergeCell ref="C103:D103"/>
    <mergeCell ref="B104:D104"/>
    <mergeCell ref="B106:D106"/>
    <mergeCell ref="C108:D108"/>
    <mergeCell ref="C109:D109"/>
    <mergeCell ref="B110:D110"/>
    <mergeCell ref="B112:F112"/>
    <mergeCell ref="B88:D88"/>
    <mergeCell ref="B91:F91"/>
    <mergeCell ref="B93:F93"/>
    <mergeCell ref="C95:D95"/>
    <mergeCell ref="C96:D96"/>
    <mergeCell ref="C97:D97"/>
    <mergeCell ref="C98:D98"/>
    <mergeCell ref="C99:D99"/>
    <mergeCell ref="C100:D100"/>
    <mergeCell ref="B76:E76"/>
    <mergeCell ref="B79:F79"/>
    <mergeCell ref="C81:D81"/>
    <mergeCell ref="C82:D82"/>
    <mergeCell ref="C83:D83"/>
    <mergeCell ref="C84:D84"/>
    <mergeCell ref="C85:D85"/>
    <mergeCell ref="C86:D86"/>
    <mergeCell ref="C87:D87"/>
    <mergeCell ref="C65:E65"/>
    <mergeCell ref="C66:E66"/>
    <mergeCell ref="C67:E67"/>
    <mergeCell ref="B68:E68"/>
    <mergeCell ref="B70:F70"/>
    <mergeCell ref="C72:E72"/>
    <mergeCell ref="C73:E73"/>
    <mergeCell ref="C74:E74"/>
    <mergeCell ref="C75:E75"/>
    <mergeCell ref="C51:D51"/>
    <mergeCell ref="C52:D52"/>
    <mergeCell ref="C53:D53"/>
    <mergeCell ref="C54:D54"/>
    <mergeCell ref="C55:D55"/>
    <mergeCell ref="B56:D56"/>
    <mergeCell ref="B58:F58"/>
    <mergeCell ref="C63:E63"/>
    <mergeCell ref="C64:E64"/>
    <mergeCell ref="B41:E41"/>
    <mergeCell ref="B43:E43"/>
    <mergeCell ref="B45:F45"/>
    <mergeCell ref="C47:D47"/>
    <mergeCell ref="C48:D48"/>
    <mergeCell ref="C49:D49"/>
    <mergeCell ref="C50:D50"/>
    <mergeCell ref="C39:D39"/>
    <mergeCell ref="C40:D40"/>
    <mergeCell ref="C26:D26"/>
    <mergeCell ref="C27:D27"/>
    <mergeCell ref="C28:D28"/>
    <mergeCell ref="C29:D29"/>
    <mergeCell ref="C30:D30"/>
    <mergeCell ref="B31:E31"/>
    <mergeCell ref="B34:F34"/>
    <mergeCell ref="B36:F36"/>
    <mergeCell ref="C38:D38"/>
    <mergeCell ref="D14:F14"/>
    <mergeCell ref="D15:F15"/>
    <mergeCell ref="D16:F16"/>
    <mergeCell ref="D17:F17"/>
    <mergeCell ref="D18:F18"/>
    <mergeCell ref="D19:F19"/>
    <mergeCell ref="B22:F22"/>
    <mergeCell ref="C24:E24"/>
    <mergeCell ref="C25:E25"/>
    <mergeCell ref="B2:F2"/>
    <mergeCell ref="B3:F3"/>
    <mergeCell ref="B4:F4"/>
    <mergeCell ref="B6:F6"/>
    <mergeCell ref="D8:F8"/>
    <mergeCell ref="D9:F9"/>
    <mergeCell ref="D10:F10"/>
    <mergeCell ref="D11:F11"/>
    <mergeCell ref="D13:F13"/>
  </mergeCells>
  <printOptions horizontalCentered="1"/>
  <pageMargins left="0.51180555555555596" right="0.51180555555555596" top="0.78749999999999998" bottom="0.78749999999999998" header="0.511811023622047" footer="0.511811023622047"/>
  <pageSetup paperSize="9" scale="77" fitToHeight="0" orientation="portrait" horizontalDpi="300" verticalDpi="300" r:id="rId1"/>
  <rowBreaks count="2" manualBreakCount="2">
    <brk id="56" min="1" max="5" man="1"/>
    <brk id="110" min="1" max="5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4"/>
  <sheetViews>
    <sheetView topLeftCell="A100" zoomScale="80" zoomScaleNormal="80" workbookViewId="0">
      <selection activeCell="J110" sqref="J110"/>
    </sheetView>
  </sheetViews>
  <sheetFormatPr defaultColWidth="9.140625" defaultRowHeight="15" x14ac:dyDescent="0.25"/>
  <cols>
    <col min="1" max="1" width="3.140625" style="19" customWidth="1"/>
    <col min="2" max="2" width="10" style="19" customWidth="1"/>
    <col min="3" max="3" width="62.140625" style="19" customWidth="1"/>
    <col min="4" max="6" width="15.5703125" style="19" customWidth="1"/>
    <col min="7" max="7" width="3.140625" style="19" customWidth="1"/>
    <col min="8" max="16384" width="9.140625" style="19"/>
  </cols>
  <sheetData>
    <row r="1" spans="1:7" ht="17.25" customHeight="1" x14ac:dyDescent="0.25">
      <c r="A1" s="2"/>
      <c r="B1" s="20"/>
      <c r="C1" s="20"/>
      <c r="D1" s="20"/>
      <c r="E1" s="20"/>
      <c r="F1" s="20"/>
      <c r="G1" s="2"/>
    </row>
    <row r="2" spans="1:7" ht="17.25" customHeight="1" x14ac:dyDescent="0.25">
      <c r="A2" s="2"/>
      <c r="B2" s="94" t="s">
        <v>0</v>
      </c>
      <c r="C2" s="94"/>
      <c r="D2" s="94"/>
      <c r="E2" s="94"/>
      <c r="F2" s="94"/>
      <c r="G2" s="2"/>
    </row>
    <row r="3" spans="1:7" ht="17.25" customHeight="1" x14ac:dyDescent="0.25">
      <c r="A3" s="2"/>
      <c r="B3" s="94" t="s">
        <v>1</v>
      </c>
      <c r="C3" s="94"/>
      <c r="D3" s="94"/>
      <c r="E3" s="94"/>
      <c r="F3" s="94"/>
      <c r="G3" s="2"/>
    </row>
    <row r="4" spans="1:7" ht="17.25" customHeight="1" x14ac:dyDescent="0.25">
      <c r="A4" s="2"/>
      <c r="B4" s="95" t="s">
        <v>2</v>
      </c>
      <c r="C4" s="95"/>
      <c r="D4" s="95"/>
      <c r="E4" s="95"/>
      <c r="F4" s="95"/>
      <c r="G4" s="2"/>
    </row>
    <row r="5" spans="1:7" ht="17.25" customHeight="1" x14ac:dyDescent="0.25">
      <c r="A5" s="2"/>
      <c r="B5" s="21"/>
      <c r="C5" s="21"/>
      <c r="D5" s="21"/>
      <c r="E5" s="21"/>
      <c r="F5" s="21"/>
      <c r="G5" s="2"/>
    </row>
    <row r="6" spans="1:7" ht="17.25" customHeight="1" x14ac:dyDescent="0.25">
      <c r="A6" s="2"/>
      <c r="B6" s="91" t="s">
        <v>127</v>
      </c>
      <c r="C6" s="91"/>
      <c r="D6" s="91"/>
      <c r="E6" s="91"/>
      <c r="F6" s="91"/>
      <c r="G6" s="2"/>
    </row>
    <row r="7" spans="1:7" ht="17.25" customHeight="1" x14ac:dyDescent="0.25">
      <c r="A7" s="2"/>
      <c r="B7" s="21"/>
      <c r="C7" s="21"/>
      <c r="D7" s="21"/>
      <c r="E7" s="21"/>
      <c r="F7" s="21"/>
      <c r="G7" s="2"/>
    </row>
    <row r="8" spans="1:7" ht="17.25" customHeight="1" x14ac:dyDescent="0.25">
      <c r="A8" s="8"/>
      <c r="B8" s="22" t="s">
        <v>18</v>
      </c>
      <c r="C8" s="23" t="s">
        <v>19</v>
      </c>
      <c r="D8" s="96"/>
      <c r="E8" s="96"/>
      <c r="F8" s="96"/>
      <c r="G8" s="8"/>
    </row>
    <row r="9" spans="1:7" x14ac:dyDescent="0.25">
      <c r="A9" s="2"/>
      <c r="B9" s="22" t="s">
        <v>20</v>
      </c>
      <c r="C9" s="23" t="s">
        <v>21</v>
      </c>
      <c r="D9" s="96" t="s">
        <v>22</v>
      </c>
      <c r="E9" s="96"/>
      <c r="F9" s="96"/>
      <c r="G9" s="2"/>
    </row>
    <row r="10" spans="1:7" ht="30" x14ac:dyDescent="0.25">
      <c r="A10" s="14"/>
      <c r="B10" s="22" t="s">
        <v>23</v>
      </c>
      <c r="C10" s="23" t="s">
        <v>24</v>
      </c>
      <c r="D10" s="96">
        <v>2023</v>
      </c>
      <c r="E10" s="96"/>
      <c r="F10" s="96"/>
      <c r="G10" s="14"/>
    </row>
    <row r="11" spans="1:7" ht="17.25" customHeight="1" x14ac:dyDescent="0.25">
      <c r="A11" s="2"/>
      <c r="B11" s="22" t="s">
        <v>25</v>
      </c>
      <c r="C11" s="23" t="s">
        <v>26</v>
      </c>
      <c r="D11" s="96">
        <v>12</v>
      </c>
      <c r="E11" s="96"/>
      <c r="F11" s="96"/>
      <c r="G11" s="2"/>
    </row>
    <row r="12" spans="1:7" ht="17.25" customHeight="1" x14ac:dyDescent="0.25">
      <c r="A12" s="2"/>
      <c r="B12" s="24"/>
      <c r="C12" s="25"/>
      <c r="D12" s="24"/>
      <c r="E12" s="24"/>
      <c r="F12" s="24"/>
      <c r="G12" s="2"/>
    </row>
    <row r="13" spans="1:7" ht="17.25" customHeight="1" x14ac:dyDescent="0.25">
      <c r="A13" s="2"/>
      <c r="B13" s="24"/>
      <c r="C13" s="23" t="s">
        <v>27</v>
      </c>
      <c r="D13" s="96" t="s">
        <v>168</v>
      </c>
      <c r="E13" s="96"/>
      <c r="F13" s="96"/>
      <c r="G13" s="2"/>
    </row>
    <row r="14" spans="1:7" ht="17.25" customHeight="1" x14ac:dyDescent="0.25">
      <c r="A14" s="2"/>
      <c r="B14" s="24"/>
      <c r="C14" s="23" t="s">
        <v>28</v>
      </c>
      <c r="D14" s="96" t="s">
        <v>128</v>
      </c>
      <c r="E14" s="96"/>
      <c r="F14" s="96"/>
      <c r="G14" s="2"/>
    </row>
    <row r="15" spans="1:7" ht="17.25" customHeight="1" x14ac:dyDescent="0.25">
      <c r="A15" s="2"/>
      <c r="B15" s="24"/>
      <c r="C15" s="23" t="s">
        <v>30</v>
      </c>
      <c r="D15" s="97">
        <v>1407</v>
      </c>
      <c r="E15" s="97"/>
      <c r="F15" s="97"/>
      <c r="G15" s="26"/>
    </row>
    <row r="16" spans="1:7" ht="15" customHeight="1" x14ac:dyDescent="0.25">
      <c r="A16" s="2"/>
      <c r="B16" s="24"/>
      <c r="C16" s="23" t="s">
        <v>31</v>
      </c>
      <c r="D16" s="96" t="s">
        <v>129</v>
      </c>
      <c r="E16" s="96"/>
      <c r="F16" s="96"/>
      <c r="G16" s="2"/>
    </row>
    <row r="17" spans="1:7" ht="17.25" customHeight="1" x14ac:dyDescent="0.25">
      <c r="A17" s="2"/>
      <c r="B17" s="24"/>
      <c r="C17" s="23" t="s">
        <v>32</v>
      </c>
      <c r="D17" s="98">
        <v>44958</v>
      </c>
      <c r="E17" s="98"/>
      <c r="F17" s="98"/>
      <c r="G17" s="2"/>
    </row>
    <row r="18" spans="1:7" ht="17.25" customHeight="1" x14ac:dyDescent="0.25">
      <c r="A18" s="2"/>
      <c r="B18" s="24"/>
      <c r="C18" s="23" t="s">
        <v>33</v>
      </c>
      <c r="D18" s="96" t="s">
        <v>34</v>
      </c>
      <c r="E18" s="96"/>
      <c r="F18" s="96"/>
      <c r="G18" s="2"/>
    </row>
    <row r="19" spans="1:7" ht="17.25" customHeight="1" x14ac:dyDescent="0.25">
      <c r="A19" s="2"/>
      <c r="B19" s="24"/>
      <c r="C19" s="23" t="s">
        <v>35</v>
      </c>
      <c r="D19" s="96">
        <v>1</v>
      </c>
      <c r="E19" s="96"/>
      <c r="F19" s="96"/>
      <c r="G19" s="2"/>
    </row>
    <row r="20" spans="1:7" ht="17.25" customHeight="1" x14ac:dyDescent="0.25">
      <c r="A20" s="2"/>
      <c r="B20" s="24"/>
      <c r="C20" s="25"/>
      <c r="D20" s="24"/>
      <c r="E20" s="24"/>
      <c r="F20" s="24"/>
      <c r="G20" s="2"/>
    </row>
    <row r="21" spans="1:7" ht="17.25" customHeight="1" x14ac:dyDescent="0.25">
      <c r="A21" s="2"/>
      <c r="B21" s="20"/>
      <c r="C21" s="20"/>
      <c r="D21" s="20"/>
      <c r="E21" s="20"/>
      <c r="F21" s="20"/>
      <c r="G21" s="2"/>
    </row>
    <row r="22" spans="1:7" ht="17.25" customHeight="1" x14ac:dyDescent="0.25">
      <c r="A22" s="2"/>
      <c r="B22" s="99" t="s">
        <v>36</v>
      </c>
      <c r="C22" s="99"/>
      <c r="D22" s="99"/>
      <c r="E22" s="99"/>
      <c r="F22" s="99"/>
      <c r="G22" s="2"/>
    </row>
    <row r="23" spans="1:7" ht="17.25" customHeight="1" x14ac:dyDescent="0.25">
      <c r="A23" s="2"/>
      <c r="B23" s="20"/>
      <c r="C23" s="20"/>
      <c r="D23" s="20"/>
      <c r="E23" s="20"/>
      <c r="F23" s="20"/>
      <c r="G23" s="2"/>
    </row>
    <row r="24" spans="1:7" ht="17.25" customHeight="1" x14ac:dyDescent="0.25">
      <c r="A24" s="2"/>
      <c r="B24" s="27">
        <v>1</v>
      </c>
      <c r="C24" s="100" t="s">
        <v>37</v>
      </c>
      <c r="D24" s="100"/>
      <c r="E24" s="100"/>
      <c r="F24" s="28" t="s">
        <v>38</v>
      </c>
      <c r="G24" s="2"/>
    </row>
    <row r="25" spans="1:7" ht="17.25" customHeight="1" x14ac:dyDescent="0.25">
      <c r="A25" s="2"/>
      <c r="B25" s="29" t="s">
        <v>18</v>
      </c>
      <c r="C25" s="101" t="s">
        <v>171</v>
      </c>
      <c r="D25" s="102"/>
      <c r="E25" s="103"/>
      <c r="F25" s="31">
        <f>D15</f>
        <v>1407</v>
      </c>
      <c r="G25" s="2"/>
    </row>
    <row r="26" spans="1:7" ht="17.25" customHeight="1" x14ac:dyDescent="0.25">
      <c r="A26" s="2"/>
      <c r="B26" s="29" t="s">
        <v>23</v>
      </c>
      <c r="C26" s="101" t="s">
        <v>39</v>
      </c>
      <c r="D26" s="101"/>
      <c r="E26" s="30"/>
      <c r="F26" s="31">
        <v>0</v>
      </c>
      <c r="G26" s="2"/>
    </row>
    <row r="27" spans="1:7" ht="17.25" customHeight="1" x14ac:dyDescent="0.25">
      <c r="A27" s="2"/>
      <c r="B27" s="29" t="s">
        <v>25</v>
      </c>
      <c r="C27" s="101" t="s">
        <v>40</v>
      </c>
      <c r="D27" s="101"/>
      <c r="E27" s="30"/>
      <c r="F27" s="31">
        <v>0</v>
      </c>
      <c r="G27" s="2"/>
    </row>
    <row r="28" spans="1:7" ht="17.25" customHeight="1" x14ac:dyDescent="0.25">
      <c r="A28" s="2"/>
      <c r="B28" s="29" t="s">
        <v>41</v>
      </c>
      <c r="C28" s="101" t="s">
        <v>42</v>
      </c>
      <c r="D28" s="101"/>
      <c r="E28" s="30"/>
      <c r="F28" s="31">
        <v>0</v>
      </c>
      <c r="G28" s="2"/>
    </row>
    <row r="29" spans="1:7" ht="17.25" customHeight="1" x14ac:dyDescent="0.25">
      <c r="A29" s="2"/>
      <c r="B29" s="29" t="s">
        <v>43</v>
      </c>
      <c r="C29" s="101" t="s">
        <v>44</v>
      </c>
      <c r="D29" s="101"/>
      <c r="E29" s="30"/>
      <c r="F29" s="31">
        <v>0</v>
      </c>
      <c r="G29" s="2"/>
    </row>
    <row r="30" spans="1:7" ht="17.25" customHeight="1" x14ac:dyDescent="0.25">
      <c r="A30" s="2"/>
      <c r="B30" s="29" t="s">
        <v>45</v>
      </c>
      <c r="C30" s="101" t="s">
        <v>46</v>
      </c>
      <c r="D30" s="101"/>
      <c r="E30" s="30"/>
      <c r="F30" s="31">
        <v>0</v>
      </c>
      <c r="G30" s="2"/>
    </row>
    <row r="31" spans="1:7" ht="17.25" customHeight="1" x14ac:dyDescent="0.25">
      <c r="A31" s="2"/>
      <c r="B31" s="100" t="s">
        <v>47</v>
      </c>
      <c r="C31" s="100"/>
      <c r="D31" s="100"/>
      <c r="E31" s="100"/>
      <c r="F31" s="32">
        <f>SUM(F25:F30)</f>
        <v>1407</v>
      </c>
      <c r="G31" s="2"/>
    </row>
    <row r="32" spans="1:7" ht="17.25" customHeight="1" x14ac:dyDescent="0.25">
      <c r="A32" s="2"/>
      <c r="B32" s="20"/>
      <c r="C32" s="20"/>
      <c r="D32" s="20"/>
      <c r="E32" s="20"/>
      <c r="F32" s="20"/>
      <c r="G32" s="2"/>
    </row>
    <row r="33" spans="1:7" ht="17.25" customHeight="1" x14ac:dyDescent="0.25">
      <c r="A33" s="2"/>
      <c r="B33" s="20"/>
      <c r="C33" s="20"/>
      <c r="D33" s="20"/>
      <c r="E33" s="20"/>
      <c r="F33" s="20"/>
      <c r="G33" s="2"/>
    </row>
    <row r="34" spans="1:7" ht="17.25" customHeight="1" x14ac:dyDescent="0.25">
      <c r="A34" s="2"/>
      <c r="B34" s="99" t="s">
        <v>48</v>
      </c>
      <c r="C34" s="99"/>
      <c r="D34" s="99"/>
      <c r="E34" s="99"/>
      <c r="F34" s="99"/>
      <c r="G34" s="2"/>
    </row>
    <row r="35" spans="1:7" ht="17.25" customHeight="1" x14ac:dyDescent="0.25">
      <c r="A35" s="2"/>
      <c r="B35" s="33"/>
      <c r="C35" s="20"/>
      <c r="D35" s="20"/>
      <c r="E35" s="20"/>
      <c r="F35" s="20"/>
      <c r="G35" s="2"/>
    </row>
    <row r="36" spans="1:7" ht="17.25" customHeight="1" x14ac:dyDescent="0.25">
      <c r="A36" s="2"/>
      <c r="B36" s="104" t="s">
        <v>49</v>
      </c>
      <c r="C36" s="104"/>
      <c r="D36" s="104"/>
      <c r="E36" s="104"/>
      <c r="F36" s="104"/>
      <c r="G36" s="2"/>
    </row>
    <row r="37" spans="1:7" ht="17.25" customHeight="1" x14ac:dyDescent="0.25">
      <c r="A37" s="2"/>
      <c r="B37" s="20"/>
      <c r="C37" s="20"/>
      <c r="D37" s="20"/>
      <c r="E37" s="20"/>
      <c r="F37" s="20"/>
      <c r="G37" s="2"/>
    </row>
    <row r="38" spans="1:7" ht="17.25" customHeight="1" x14ac:dyDescent="0.25">
      <c r="A38" s="2"/>
      <c r="B38" s="85" t="s">
        <v>50</v>
      </c>
      <c r="C38" s="105" t="s">
        <v>51</v>
      </c>
      <c r="D38" s="106"/>
      <c r="E38" s="85" t="s">
        <v>58</v>
      </c>
      <c r="F38" s="85" t="s">
        <v>38</v>
      </c>
      <c r="G38" s="2"/>
    </row>
    <row r="39" spans="1:7" ht="17.25" customHeight="1" x14ac:dyDescent="0.25">
      <c r="A39" s="2"/>
      <c r="B39" s="29" t="s">
        <v>18</v>
      </c>
      <c r="C39" s="110" t="s">
        <v>52</v>
      </c>
      <c r="D39" s="111"/>
      <c r="E39" s="86">
        <f>1/12</f>
        <v>8.3333333333333329E-2</v>
      </c>
      <c r="F39" s="31">
        <f>F31*E39</f>
        <v>117.25</v>
      </c>
      <c r="G39" s="2"/>
    </row>
    <row r="40" spans="1:7" ht="17.25" customHeight="1" x14ac:dyDescent="0.25">
      <c r="A40" s="2"/>
      <c r="B40" s="29" t="s">
        <v>20</v>
      </c>
      <c r="C40" s="110" t="s">
        <v>53</v>
      </c>
      <c r="D40" s="111"/>
      <c r="E40" s="86">
        <f>(1/3)/12</f>
        <v>2.7777777777777776E-2</v>
      </c>
      <c r="F40" s="31">
        <f>F31*E40</f>
        <v>39.083333333333329</v>
      </c>
      <c r="G40" s="2"/>
    </row>
    <row r="41" spans="1:7" ht="17.25" customHeight="1" x14ac:dyDescent="0.25">
      <c r="A41" s="2"/>
      <c r="B41" s="100" t="s">
        <v>47</v>
      </c>
      <c r="C41" s="100"/>
      <c r="D41" s="100"/>
      <c r="E41" s="100"/>
      <c r="F41" s="32">
        <f>SUM(F39:F40)</f>
        <v>156.33333333333331</v>
      </c>
      <c r="G41" s="2"/>
    </row>
    <row r="42" spans="1:7" ht="17.25" customHeight="1" x14ac:dyDescent="0.25">
      <c r="A42" s="2"/>
      <c r="B42" s="35"/>
      <c r="C42" s="35"/>
      <c r="D42" s="35"/>
      <c r="E42" s="35"/>
      <c r="F42" s="36"/>
      <c r="G42" s="2"/>
    </row>
    <row r="43" spans="1:7" ht="17.25" customHeight="1" x14ac:dyDescent="0.25">
      <c r="A43" s="2"/>
      <c r="B43" s="107" t="s">
        <v>54</v>
      </c>
      <c r="C43" s="107"/>
      <c r="D43" s="107"/>
      <c r="E43" s="107"/>
      <c r="F43" s="37">
        <f>F31+F41</f>
        <v>1563.3333333333333</v>
      </c>
      <c r="G43" s="2"/>
    </row>
    <row r="44" spans="1:7" ht="17.25" customHeight="1" x14ac:dyDescent="0.25">
      <c r="A44" s="2"/>
      <c r="B44" s="20"/>
      <c r="C44" s="20"/>
      <c r="D44" s="20"/>
      <c r="E44" s="20"/>
      <c r="F44" s="20"/>
      <c r="G44" s="2"/>
    </row>
    <row r="45" spans="1:7" ht="17.25" customHeight="1" x14ac:dyDescent="0.25">
      <c r="A45" s="2"/>
      <c r="B45" s="108" t="s">
        <v>55</v>
      </c>
      <c r="C45" s="108"/>
      <c r="D45" s="108"/>
      <c r="E45" s="108"/>
      <c r="F45" s="108"/>
      <c r="G45" s="2"/>
    </row>
    <row r="46" spans="1:7" ht="17.25" customHeight="1" x14ac:dyDescent="0.25">
      <c r="A46" s="2"/>
      <c r="B46" s="20"/>
      <c r="C46" s="20"/>
      <c r="D46" s="20"/>
      <c r="E46" s="20"/>
      <c r="F46" s="20"/>
      <c r="G46" s="2"/>
    </row>
    <row r="47" spans="1:7" ht="17.25" customHeight="1" x14ac:dyDescent="0.25">
      <c r="A47" s="2"/>
      <c r="B47" s="28" t="s">
        <v>56</v>
      </c>
      <c r="C47" s="100" t="s">
        <v>57</v>
      </c>
      <c r="D47" s="100"/>
      <c r="E47" s="28" t="s">
        <v>58</v>
      </c>
      <c r="F47" s="28" t="s">
        <v>38</v>
      </c>
      <c r="G47" s="2"/>
    </row>
    <row r="48" spans="1:7" ht="17.25" customHeight="1" x14ac:dyDescent="0.25">
      <c r="A48" s="2"/>
      <c r="B48" s="29" t="s">
        <v>18</v>
      </c>
      <c r="C48" s="109" t="s">
        <v>59</v>
      </c>
      <c r="D48" s="109"/>
      <c r="E48" s="38">
        <v>0.2</v>
      </c>
      <c r="F48" s="31">
        <f t="shared" ref="F48:F55" si="0">$F$43*E48</f>
        <v>312.66666666666669</v>
      </c>
      <c r="G48" s="2"/>
    </row>
    <row r="49" spans="1:8" ht="17.25" customHeight="1" x14ac:dyDescent="0.25">
      <c r="A49" s="2"/>
      <c r="B49" s="29" t="s">
        <v>20</v>
      </c>
      <c r="C49" s="109" t="s">
        <v>60</v>
      </c>
      <c r="D49" s="109"/>
      <c r="E49" s="38">
        <v>2.5000000000000001E-2</v>
      </c>
      <c r="F49" s="31">
        <f t="shared" si="0"/>
        <v>39.083333333333336</v>
      </c>
      <c r="G49" s="2"/>
    </row>
    <row r="50" spans="1:8" ht="17.25" customHeight="1" x14ac:dyDescent="0.25">
      <c r="A50" s="2"/>
      <c r="B50" s="29" t="s">
        <v>23</v>
      </c>
      <c r="C50" s="109" t="s">
        <v>61</v>
      </c>
      <c r="D50" s="109"/>
      <c r="E50" s="38">
        <f>3*2%</f>
        <v>0.06</v>
      </c>
      <c r="F50" s="31">
        <f t="shared" si="0"/>
        <v>93.8</v>
      </c>
      <c r="G50" s="2"/>
    </row>
    <row r="51" spans="1:8" ht="17.25" customHeight="1" x14ac:dyDescent="0.25">
      <c r="A51" s="2"/>
      <c r="B51" s="29" t="s">
        <v>25</v>
      </c>
      <c r="C51" s="109" t="s">
        <v>62</v>
      </c>
      <c r="D51" s="109"/>
      <c r="E51" s="38">
        <v>1.4999999999999999E-2</v>
      </c>
      <c r="F51" s="31">
        <f t="shared" si="0"/>
        <v>23.45</v>
      </c>
      <c r="G51" s="2"/>
    </row>
    <row r="52" spans="1:8" ht="17.25" customHeight="1" x14ac:dyDescent="0.25">
      <c r="A52" s="2"/>
      <c r="B52" s="29" t="s">
        <v>41</v>
      </c>
      <c r="C52" s="109" t="s">
        <v>63</v>
      </c>
      <c r="D52" s="109"/>
      <c r="E52" s="38">
        <v>0.01</v>
      </c>
      <c r="F52" s="31">
        <f t="shared" si="0"/>
        <v>15.633333333333333</v>
      </c>
      <c r="G52" s="2"/>
    </row>
    <row r="53" spans="1:8" ht="17.25" customHeight="1" x14ac:dyDescent="0.25">
      <c r="A53" s="2"/>
      <c r="B53" s="29" t="s">
        <v>64</v>
      </c>
      <c r="C53" s="109" t="s">
        <v>65</v>
      </c>
      <c r="D53" s="109"/>
      <c r="E53" s="38">
        <v>6.0000000000000001E-3</v>
      </c>
      <c r="F53" s="31">
        <f t="shared" si="0"/>
        <v>9.379999999999999</v>
      </c>
      <c r="G53" s="2"/>
    </row>
    <row r="54" spans="1:8" ht="17.25" customHeight="1" x14ac:dyDescent="0.25">
      <c r="A54" s="2"/>
      <c r="B54" s="29" t="s">
        <v>43</v>
      </c>
      <c r="C54" s="109" t="s">
        <v>66</v>
      </c>
      <c r="D54" s="109"/>
      <c r="E54" s="38">
        <v>2E-3</v>
      </c>
      <c r="F54" s="31">
        <f t="shared" si="0"/>
        <v>3.1266666666666665</v>
      </c>
      <c r="G54" s="2"/>
    </row>
    <row r="55" spans="1:8" ht="17.25" customHeight="1" x14ac:dyDescent="0.25">
      <c r="A55" s="2"/>
      <c r="B55" s="29" t="s">
        <v>45</v>
      </c>
      <c r="C55" s="109" t="s">
        <v>67</v>
      </c>
      <c r="D55" s="109"/>
      <c r="E55" s="38">
        <v>0.08</v>
      </c>
      <c r="F55" s="31">
        <f t="shared" si="0"/>
        <v>125.06666666666666</v>
      </c>
      <c r="G55" s="2"/>
    </row>
    <row r="56" spans="1:8" ht="17.25" customHeight="1" x14ac:dyDescent="0.25">
      <c r="A56" s="2"/>
      <c r="B56" s="100" t="s">
        <v>68</v>
      </c>
      <c r="C56" s="100"/>
      <c r="D56" s="100"/>
      <c r="E56" s="39">
        <f>SUM(E48:E55)</f>
        <v>0.39800000000000008</v>
      </c>
      <c r="F56" s="32">
        <f>SUM(F48:F55)</f>
        <v>622.20666666666671</v>
      </c>
      <c r="G56" s="2"/>
      <c r="H56" s="40"/>
    </row>
    <row r="57" spans="1:8" ht="17.25" customHeight="1" x14ac:dyDescent="0.25">
      <c r="A57" s="2"/>
      <c r="B57" s="20"/>
      <c r="C57" s="20"/>
      <c r="D57" s="20"/>
      <c r="E57" s="20"/>
      <c r="F57" s="20"/>
      <c r="G57" s="2"/>
    </row>
    <row r="58" spans="1:8" ht="17.25" customHeight="1" x14ac:dyDescent="0.25">
      <c r="A58" s="2"/>
      <c r="B58" s="104" t="s">
        <v>69</v>
      </c>
      <c r="C58" s="104"/>
      <c r="D58" s="104"/>
      <c r="E58" s="104"/>
      <c r="F58" s="104"/>
      <c r="G58" s="2"/>
    </row>
    <row r="59" spans="1:8" ht="17.25" customHeight="1" x14ac:dyDescent="0.25">
      <c r="A59" s="2"/>
      <c r="B59" s="20"/>
      <c r="C59" s="20"/>
      <c r="D59" s="20"/>
      <c r="E59" s="20"/>
      <c r="F59" s="20"/>
      <c r="G59" s="2"/>
    </row>
    <row r="60" spans="1:8" ht="17.25" customHeight="1" x14ac:dyDescent="0.25">
      <c r="A60" s="2"/>
      <c r="B60" s="28" t="s">
        <v>70</v>
      </c>
      <c r="C60" s="41" t="s">
        <v>71</v>
      </c>
      <c r="D60" s="41" t="s">
        <v>72</v>
      </c>
      <c r="E60" s="41" t="s">
        <v>73</v>
      </c>
      <c r="F60" s="28" t="s">
        <v>38</v>
      </c>
      <c r="G60" s="2"/>
    </row>
    <row r="61" spans="1:8" ht="17.25" customHeight="1" x14ac:dyDescent="0.25">
      <c r="A61" s="2"/>
      <c r="B61" s="29" t="s">
        <v>18</v>
      </c>
      <c r="C61" s="42" t="s">
        <v>74</v>
      </c>
      <c r="D61" s="31">
        <v>6</v>
      </c>
      <c r="E61" s="43">
        <v>44</v>
      </c>
      <c r="F61" s="44">
        <f>IF(((D61*E61)-(F25*6%))&gt;0,((D61*E61)-(F25*6%)),0)</f>
        <v>179.57999999999998</v>
      </c>
      <c r="G61" s="2"/>
    </row>
    <row r="62" spans="1:8" ht="17.25" customHeight="1" x14ac:dyDescent="0.25">
      <c r="A62" s="2"/>
      <c r="B62" s="29" t="s">
        <v>20</v>
      </c>
      <c r="C62" s="45" t="s">
        <v>75</v>
      </c>
      <c r="D62" s="31">
        <v>551.5</v>
      </c>
      <c r="E62" s="46">
        <v>1</v>
      </c>
      <c r="F62" s="47">
        <f>D62*E62*0.8</f>
        <v>441.20000000000005</v>
      </c>
      <c r="G62" s="2"/>
    </row>
    <row r="63" spans="1:8" ht="17.25" customHeight="1" x14ac:dyDescent="0.25">
      <c r="A63" s="2"/>
      <c r="B63" s="29" t="s">
        <v>23</v>
      </c>
      <c r="C63" s="109" t="s">
        <v>76</v>
      </c>
      <c r="D63" s="109"/>
      <c r="E63" s="109"/>
      <c r="F63" s="31">
        <f>F62/12</f>
        <v>36.766666666666673</v>
      </c>
      <c r="G63" s="2"/>
    </row>
    <row r="64" spans="1:8" ht="17.25" customHeight="1" x14ac:dyDescent="0.25">
      <c r="A64" s="2"/>
      <c r="B64" s="29" t="s">
        <v>25</v>
      </c>
      <c r="C64" s="109" t="s">
        <v>77</v>
      </c>
      <c r="D64" s="109"/>
      <c r="E64" s="109"/>
      <c r="F64" s="31">
        <v>75.5</v>
      </c>
      <c r="G64" s="2"/>
    </row>
    <row r="65" spans="1:7" ht="17.25" customHeight="1" x14ac:dyDescent="0.25">
      <c r="A65" s="2"/>
      <c r="B65" s="29" t="s">
        <v>41</v>
      </c>
      <c r="C65" s="109" t="s">
        <v>78</v>
      </c>
      <c r="D65" s="109"/>
      <c r="E65" s="109"/>
      <c r="F65" s="31">
        <v>25</v>
      </c>
      <c r="G65" s="2"/>
    </row>
    <row r="66" spans="1:7" ht="17.25" customHeight="1" x14ac:dyDescent="0.25">
      <c r="A66" s="2"/>
      <c r="B66" s="29" t="s">
        <v>64</v>
      </c>
      <c r="C66" s="109" t="s">
        <v>79</v>
      </c>
      <c r="D66" s="109"/>
      <c r="E66" s="109"/>
      <c r="F66" s="31">
        <v>25</v>
      </c>
      <c r="G66" s="2"/>
    </row>
    <row r="67" spans="1:7" ht="17.25" customHeight="1" x14ac:dyDescent="0.25">
      <c r="A67" s="2"/>
      <c r="B67" s="29" t="s">
        <v>43</v>
      </c>
      <c r="C67" s="109" t="s">
        <v>46</v>
      </c>
      <c r="D67" s="109"/>
      <c r="E67" s="109"/>
      <c r="F67" s="31">
        <v>0</v>
      </c>
      <c r="G67" s="2"/>
    </row>
    <row r="68" spans="1:7" ht="17.25" customHeight="1" x14ac:dyDescent="0.25">
      <c r="A68" s="2"/>
      <c r="B68" s="100" t="s">
        <v>47</v>
      </c>
      <c r="C68" s="100"/>
      <c r="D68" s="100"/>
      <c r="E68" s="100"/>
      <c r="F68" s="32">
        <f>SUM(F61:F67)</f>
        <v>783.04666666666662</v>
      </c>
      <c r="G68" s="2"/>
    </row>
    <row r="69" spans="1:7" ht="17.25" customHeight="1" x14ac:dyDescent="0.25">
      <c r="A69" s="2"/>
      <c r="B69" s="20"/>
      <c r="C69" s="20"/>
      <c r="D69" s="20"/>
      <c r="E69" s="20"/>
      <c r="F69" s="20"/>
      <c r="G69" s="2"/>
    </row>
    <row r="70" spans="1:7" ht="17.25" customHeight="1" x14ac:dyDescent="0.25">
      <c r="A70" s="2"/>
      <c r="B70" s="112" t="s">
        <v>80</v>
      </c>
      <c r="C70" s="112"/>
      <c r="D70" s="112"/>
      <c r="E70" s="112"/>
      <c r="F70" s="112"/>
      <c r="G70" s="2"/>
    </row>
    <row r="71" spans="1:7" ht="17.25" customHeight="1" x14ac:dyDescent="0.25">
      <c r="A71" s="2"/>
      <c r="B71" s="20"/>
      <c r="C71" s="20"/>
      <c r="D71" s="20"/>
      <c r="E71" s="20"/>
      <c r="F71" s="20"/>
      <c r="G71" s="2"/>
    </row>
    <row r="72" spans="1:7" ht="17.25" customHeight="1" x14ac:dyDescent="0.25">
      <c r="A72" s="2"/>
      <c r="B72" s="28">
        <v>2</v>
      </c>
      <c r="C72" s="100" t="s">
        <v>81</v>
      </c>
      <c r="D72" s="100"/>
      <c r="E72" s="100"/>
      <c r="F72" s="28" t="s">
        <v>38</v>
      </c>
      <c r="G72" s="2"/>
    </row>
    <row r="73" spans="1:7" ht="17.25" customHeight="1" x14ac:dyDescent="0.25">
      <c r="A73" s="2"/>
      <c r="B73" s="29" t="s">
        <v>50</v>
      </c>
      <c r="C73" s="109" t="s">
        <v>51</v>
      </c>
      <c r="D73" s="109"/>
      <c r="E73" s="109"/>
      <c r="F73" s="48">
        <f>F41</f>
        <v>156.33333333333331</v>
      </c>
      <c r="G73" s="2"/>
    </row>
    <row r="74" spans="1:7" ht="17.25" customHeight="1" x14ac:dyDescent="0.25">
      <c r="A74" s="2"/>
      <c r="B74" s="29" t="s">
        <v>56</v>
      </c>
      <c r="C74" s="109" t="s">
        <v>57</v>
      </c>
      <c r="D74" s="109"/>
      <c r="E74" s="109"/>
      <c r="F74" s="48">
        <f>F56</f>
        <v>622.20666666666671</v>
      </c>
      <c r="G74" s="2"/>
    </row>
    <row r="75" spans="1:7" ht="17.25" customHeight="1" x14ac:dyDescent="0.25">
      <c r="A75" s="2"/>
      <c r="B75" s="29" t="s">
        <v>70</v>
      </c>
      <c r="C75" s="109" t="s">
        <v>71</v>
      </c>
      <c r="D75" s="109"/>
      <c r="E75" s="109"/>
      <c r="F75" s="48">
        <f>F68</f>
        <v>783.04666666666662</v>
      </c>
      <c r="G75" s="2"/>
    </row>
    <row r="76" spans="1:7" ht="17.25" customHeight="1" x14ac:dyDescent="0.25">
      <c r="A76" s="2"/>
      <c r="B76" s="100" t="s">
        <v>47</v>
      </c>
      <c r="C76" s="100"/>
      <c r="D76" s="100"/>
      <c r="E76" s="100"/>
      <c r="F76" s="32">
        <f>SUM(F73:F75)</f>
        <v>1561.5866666666666</v>
      </c>
      <c r="G76" s="2"/>
    </row>
    <row r="77" spans="1:7" ht="17.25" customHeight="1" x14ac:dyDescent="0.25">
      <c r="A77" s="2"/>
      <c r="B77" s="20"/>
      <c r="C77" s="20"/>
      <c r="D77" s="20"/>
      <c r="E77" s="20"/>
      <c r="F77" s="20"/>
      <c r="G77" s="2"/>
    </row>
    <row r="78" spans="1:7" ht="17.25" customHeight="1" x14ac:dyDescent="0.25">
      <c r="A78" s="2"/>
      <c r="B78" s="20"/>
      <c r="C78" s="20"/>
      <c r="D78" s="20"/>
      <c r="E78" s="20"/>
      <c r="F78" s="20"/>
      <c r="G78" s="2"/>
    </row>
    <row r="79" spans="1:7" ht="17.25" customHeight="1" x14ac:dyDescent="0.25">
      <c r="A79" s="2"/>
      <c r="B79" s="99" t="s">
        <v>82</v>
      </c>
      <c r="C79" s="99"/>
      <c r="D79" s="99"/>
      <c r="E79" s="99"/>
      <c r="F79" s="99"/>
      <c r="G79" s="2"/>
    </row>
    <row r="80" spans="1:7" ht="17.25" customHeight="1" x14ac:dyDescent="0.25">
      <c r="A80" s="2"/>
      <c r="B80" s="20"/>
      <c r="C80" s="20"/>
      <c r="D80" s="20"/>
      <c r="E80" s="20"/>
      <c r="F80" s="20"/>
      <c r="G80" s="2"/>
    </row>
    <row r="81" spans="1:7" ht="17.25" customHeight="1" x14ac:dyDescent="0.25">
      <c r="A81" s="2"/>
      <c r="B81" s="28">
        <v>3</v>
      </c>
      <c r="C81" s="100" t="s">
        <v>83</v>
      </c>
      <c r="D81" s="100"/>
      <c r="E81" s="49" t="s">
        <v>58</v>
      </c>
      <c r="F81" s="28" t="s">
        <v>38</v>
      </c>
      <c r="G81" s="2"/>
    </row>
    <row r="82" spans="1:7" ht="17.25" customHeight="1" x14ac:dyDescent="0.25">
      <c r="A82" s="2"/>
      <c r="B82" s="29" t="s">
        <v>18</v>
      </c>
      <c r="C82" s="109" t="s">
        <v>84</v>
      </c>
      <c r="D82" s="109"/>
      <c r="E82" s="50">
        <f>0.05*(1/12)</f>
        <v>4.1666666666666666E-3</v>
      </c>
      <c r="F82" s="31">
        <f t="shared" ref="F82:F87" si="1">E82*$F$31</f>
        <v>5.8624999999999998</v>
      </c>
      <c r="G82" s="2"/>
    </row>
    <row r="83" spans="1:7" ht="17.25" customHeight="1" x14ac:dyDescent="0.25">
      <c r="A83" s="2"/>
      <c r="B83" s="29" t="s">
        <v>20</v>
      </c>
      <c r="C83" s="109" t="s">
        <v>85</v>
      </c>
      <c r="D83" s="109"/>
      <c r="E83" s="50">
        <f>E82*E55</f>
        <v>3.3333333333333332E-4</v>
      </c>
      <c r="F83" s="31">
        <f t="shared" si="1"/>
        <v>0.46899999999999997</v>
      </c>
      <c r="G83" s="2"/>
    </row>
    <row r="84" spans="1:7" ht="17.25" customHeight="1" x14ac:dyDescent="0.25">
      <c r="A84" s="2"/>
      <c r="B84" s="29" t="s">
        <v>23</v>
      </c>
      <c r="C84" s="109" t="s">
        <v>86</v>
      </c>
      <c r="D84" s="109"/>
      <c r="E84" s="50">
        <f>0.08*0.4*0.9*(1+2/12+(1/3*1/12))</f>
        <v>3.44E-2</v>
      </c>
      <c r="F84" s="31">
        <f t="shared" si="1"/>
        <v>48.400799999999997</v>
      </c>
      <c r="G84" s="2"/>
    </row>
    <row r="85" spans="1:7" ht="17.25" customHeight="1" x14ac:dyDescent="0.25">
      <c r="A85" s="2"/>
      <c r="B85" s="29" t="s">
        <v>25</v>
      </c>
      <c r="C85" s="109" t="s">
        <v>87</v>
      </c>
      <c r="D85" s="109"/>
      <c r="E85" s="50">
        <f>(7/30)/12</f>
        <v>1.9444444444444445E-2</v>
      </c>
      <c r="F85" s="31">
        <f t="shared" si="1"/>
        <v>27.358333333333334</v>
      </c>
      <c r="G85" s="2"/>
    </row>
    <row r="86" spans="1:7" ht="17.25" customHeight="1" x14ac:dyDescent="0.25">
      <c r="A86" s="2"/>
      <c r="B86" s="29" t="s">
        <v>41</v>
      </c>
      <c r="C86" s="109" t="s">
        <v>88</v>
      </c>
      <c r="D86" s="109"/>
      <c r="E86" s="50">
        <f>E85*E56</f>
        <v>7.7388888888888906E-3</v>
      </c>
      <c r="F86" s="31">
        <f t="shared" si="1"/>
        <v>10.888616666666669</v>
      </c>
      <c r="G86" s="2"/>
    </row>
    <row r="87" spans="1:7" ht="17.25" customHeight="1" x14ac:dyDescent="0.25">
      <c r="A87" s="2"/>
      <c r="B87" s="29" t="s">
        <v>64</v>
      </c>
      <c r="C87" s="109" t="s">
        <v>89</v>
      </c>
      <c r="D87" s="109"/>
      <c r="E87" s="50">
        <f>E85*0.08*0.4</f>
        <v>6.2222222222222236E-4</v>
      </c>
      <c r="F87" s="31">
        <f t="shared" si="1"/>
        <v>0.87546666666666684</v>
      </c>
      <c r="G87" s="2"/>
    </row>
    <row r="88" spans="1:7" ht="17.25" customHeight="1" x14ac:dyDescent="0.25">
      <c r="A88" s="2"/>
      <c r="B88" s="100" t="s">
        <v>47</v>
      </c>
      <c r="C88" s="100"/>
      <c r="D88" s="100"/>
      <c r="E88" s="51"/>
      <c r="F88" s="32">
        <f>SUM(F82:F87)</f>
        <v>93.854716666666661</v>
      </c>
      <c r="G88" s="2"/>
    </row>
    <row r="89" spans="1:7" ht="17.25" customHeight="1" x14ac:dyDescent="0.25">
      <c r="A89" s="2"/>
      <c r="B89" s="20"/>
      <c r="C89" s="20"/>
      <c r="D89" s="20"/>
      <c r="E89" s="20"/>
      <c r="F89" s="20"/>
      <c r="G89" s="2"/>
    </row>
    <row r="90" spans="1:7" ht="17.25" customHeight="1" x14ac:dyDescent="0.25">
      <c r="A90" s="2"/>
      <c r="B90" s="20"/>
      <c r="C90" s="20"/>
      <c r="D90" s="20"/>
      <c r="E90" s="20"/>
      <c r="F90" s="20"/>
      <c r="G90" s="2"/>
    </row>
    <row r="91" spans="1:7" ht="17.25" customHeight="1" x14ac:dyDescent="0.25">
      <c r="A91" s="2"/>
      <c r="B91" s="99" t="s">
        <v>90</v>
      </c>
      <c r="C91" s="99"/>
      <c r="D91" s="99"/>
      <c r="E91" s="99"/>
      <c r="F91" s="99"/>
      <c r="G91" s="2"/>
    </row>
    <row r="92" spans="1:7" ht="17.25" customHeight="1" x14ac:dyDescent="0.25">
      <c r="A92" s="2"/>
      <c r="B92" s="20"/>
      <c r="C92" s="20"/>
      <c r="D92" s="20"/>
      <c r="E92" s="20"/>
      <c r="F92" s="20"/>
      <c r="G92" s="2"/>
    </row>
    <row r="93" spans="1:7" ht="17.25" customHeight="1" x14ac:dyDescent="0.25">
      <c r="A93" s="2"/>
      <c r="B93" s="104" t="s">
        <v>91</v>
      </c>
      <c r="C93" s="104"/>
      <c r="D93" s="104"/>
      <c r="E93" s="104"/>
      <c r="F93" s="104"/>
      <c r="G93" s="2"/>
    </row>
    <row r="94" spans="1:7" ht="17.25" customHeight="1" x14ac:dyDescent="0.25">
      <c r="A94" s="2"/>
      <c r="B94" s="33"/>
      <c r="C94" s="20"/>
      <c r="D94" s="20"/>
      <c r="E94" s="20"/>
      <c r="F94" s="20"/>
      <c r="G94" s="2"/>
    </row>
    <row r="95" spans="1:7" ht="17.25" customHeight="1" x14ac:dyDescent="0.25">
      <c r="A95" s="2"/>
      <c r="B95" s="49" t="s">
        <v>92</v>
      </c>
      <c r="C95" s="113" t="s">
        <v>93</v>
      </c>
      <c r="D95" s="113"/>
      <c r="E95" s="49" t="s">
        <v>58</v>
      </c>
      <c r="F95" s="28" t="s">
        <v>38</v>
      </c>
      <c r="G95" s="2"/>
    </row>
    <row r="96" spans="1:7" ht="17.25" customHeight="1" x14ac:dyDescent="0.25">
      <c r="A96" s="2"/>
      <c r="B96" s="52" t="s">
        <v>18</v>
      </c>
      <c r="C96" s="114" t="s">
        <v>94</v>
      </c>
      <c r="D96" s="114"/>
      <c r="E96" s="50">
        <f>1/12</f>
        <v>8.3333333333333329E-2</v>
      </c>
      <c r="F96" s="53">
        <f t="shared" ref="F96:F103" si="2">E96*$F$31</f>
        <v>117.25</v>
      </c>
      <c r="G96" s="2"/>
    </row>
    <row r="97" spans="1:7" ht="17.25" customHeight="1" x14ac:dyDescent="0.25">
      <c r="A97" s="2"/>
      <c r="B97" s="52" t="s">
        <v>20</v>
      </c>
      <c r="C97" s="114" t="s">
        <v>95</v>
      </c>
      <c r="D97" s="114"/>
      <c r="E97" s="50">
        <f>1/30/12</f>
        <v>2.7777777777777779E-3</v>
      </c>
      <c r="F97" s="53">
        <f t="shared" si="2"/>
        <v>3.9083333333333337</v>
      </c>
      <c r="G97" s="2"/>
    </row>
    <row r="98" spans="1:7" ht="17.25" customHeight="1" x14ac:dyDescent="0.25">
      <c r="A98" s="2"/>
      <c r="B98" s="52" t="s">
        <v>23</v>
      </c>
      <c r="C98" s="114" t="s">
        <v>96</v>
      </c>
      <c r="D98" s="114"/>
      <c r="E98" s="50">
        <f>(5/30/12)*0.015</f>
        <v>2.0833333333333332E-4</v>
      </c>
      <c r="F98" s="53">
        <f t="shared" si="2"/>
        <v>0.29312499999999997</v>
      </c>
      <c r="G98" s="2"/>
    </row>
    <row r="99" spans="1:7" ht="17.25" customHeight="1" x14ac:dyDescent="0.25">
      <c r="A99" s="2"/>
      <c r="B99" s="52" t="s">
        <v>25</v>
      </c>
      <c r="C99" s="114" t="s">
        <v>97</v>
      </c>
      <c r="D99" s="114"/>
      <c r="E99" s="50">
        <f>(1/12)*0.0178</f>
        <v>1.4833333333333332E-3</v>
      </c>
      <c r="F99" s="53">
        <f t="shared" si="2"/>
        <v>2.0870500000000001</v>
      </c>
      <c r="G99" s="2"/>
    </row>
    <row r="100" spans="1:7" ht="17.25" customHeight="1" x14ac:dyDescent="0.25">
      <c r="A100" s="2"/>
      <c r="B100" s="52" t="s">
        <v>41</v>
      </c>
      <c r="C100" s="114" t="s">
        <v>98</v>
      </c>
      <c r="D100" s="114"/>
      <c r="E100" s="50">
        <f>11.11%*5.28%*50%</f>
        <v>2.9330399999999996E-3</v>
      </c>
      <c r="F100" s="53">
        <f t="shared" si="2"/>
        <v>4.1267872799999994</v>
      </c>
      <c r="G100" s="2"/>
    </row>
    <row r="101" spans="1:7" ht="17.25" customHeight="1" x14ac:dyDescent="0.25">
      <c r="A101" s="2"/>
      <c r="B101" s="52" t="s">
        <v>64</v>
      </c>
      <c r="C101" s="114" t="s">
        <v>99</v>
      </c>
      <c r="D101" s="114"/>
      <c r="E101" s="50">
        <f>5/30/12</f>
        <v>1.3888888888888888E-2</v>
      </c>
      <c r="F101" s="53">
        <f t="shared" si="2"/>
        <v>19.541666666666664</v>
      </c>
      <c r="G101" s="2"/>
    </row>
    <row r="102" spans="1:7" ht="17.25" customHeight="1" x14ac:dyDescent="0.25">
      <c r="A102" s="2"/>
      <c r="B102" s="115" t="s">
        <v>100</v>
      </c>
      <c r="C102" s="115"/>
      <c r="D102" s="115"/>
      <c r="E102" s="54">
        <f>SUM(E96:E101)</f>
        <v>0.10462470666666668</v>
      </c>
      <c r="F102" s="55">
        <f t="shared" si="2"/>
        <v>147.20696228000003</v>
      </c>
      <c r="G102" s="2"/>
    </row>
    <row r="103" spans="1:7" ht="17.25" customHeight="1" x14ac:dyDescent="0.25">
      <c r="A103" s="2"/>
      <c r="B103" s="56" t="s">
        <v>43</v>
      </c>
      <c r="C103" s="116" t="s">
        <v>101</v>
      </c>
      <c r="D103" s="116"/>
      <c r="E103" s="57">
        <f>E102*E56</f>
        <v>4.1640633253333344E-2</v>
      </c>
      <c r="F103" s="53">
        <f t="shared" si="2"/>
        <v>58.588370987440015</v>
      </c>
      <c r="G103" s="2"/>
    </row>
    <row r="104" spans="1:7" ht="17.25" customHeight="1" x14ac:dyDescent="0.25">
      <c r="A104" s="2"/>
      <c r="B104" s="100" t="s">
        <v>68</v>
      </c>
      <c r="C104" s="100"/>
      <c r="D104" s="100"/>
      <c r="E104" s="54">
        <f>SUM(E102:E103)</f>
        <v>0.14626533992000001</v>
      </c>
      <c r="F104" s="37">
        <f>SUM(F102:F103)</f>
        <v>205.79533326744004</v>
      </c>
      <c r="G104" s="2"/>
    </row>
    <row r="105" spans="1:7" ht="17.25" customHeight="1" x14ac:dyDescent="0.25">
      <c r="A105" s="2"/>
      <c r="B105" s="20"/>
      <c r="C105" s="20"/>
      <c r="D105" s="20"/>
      <c r="E105" s="20"/>
      <c r="F105" s="20"/>
      <c r="G105" s="2"/>
    </row>
    <row r="106" spans="1:7" ht="17.25" customHeight="1" x14ac:dyDescent="0.25">
      <c r="A106" s="2"/>
      <c r="B106" s="104" t="s">
        <v>102</v>
      </c>
      <c r="C106" s="104"/>
      <c r="D106" s="104"/>
      <c r="E106" s="34"/>
      <c r="F106" s="58"/>
      <c r="G106" s="2"/>
    </row>
    <row r="107" spans="1:7" ht="17.25" customHeight="1" x14ac:dyDescent="0.25">
      <c r="A107" s="2"/>
      <c r="B107" s="33"/>
      <c r="C107" s="20"/>
      <c r="D107" s="20"/>
      <c r="E107" s="20"/>
      <c r="F107" s="20"/>
      <c r="G107" s="2"/>
    </row>
    <row r="108" spans="1:7" ht="17.25" customHeight="1" x14ac:dyDescent="0.25">
      <c r="A108" s="2"/>
      <c r="B108" s="28" t="s">
        <v>103</v>
      </c>
      <c r="C108" s="105" t="s">
        <v>104</v>
      </c>
      <c r="D108" s="105"/>
      <c r="E108" s="49" t="s">
        <v>58</v>
      </c>
      <c r="F108" s="28" t="s">
        <v>38</v>
      </c>
      <c r="G108" s="2"/>
    </row>
    <row r="109" spans="1:7" ht="17.25" customHeight="1" x14ac:dyDescent="0.25">
      <c r="A109" s="2"/>
      <c r="B109" s="29" t="s">
        <v>18</v>
      </c>
      <c r="C109" s="101" t="s">
        <v>105</v>
      </c>
      <c r="D109" s="101"/>
      <c r="E109" s="50">
        <v>0</v>
      </c>
      <c r="F109" s="53">
        <f>E109*F31</f>
        <v>0</v>
      </c>
      <c r="G109" s="2"/>
    </row>
    <row r="110" spans="1:7" ht="17.25" customHeight="1" x14ac:dyDescent="0.25">
      <c r="A110" s="2"/>
      <c r="B110" s="105" t="s">
        <v>47</v>
      </c>
      <c r="C110" s="105"/>
      <c r="D110" s="105"/>
      <c r="E110" s="54">
        <f>SUM(E109)</f>
        <v>0</v>
      </c>
      <c r="F110" s="55">
        <f>SUM(F109)</f>
        <v>0</v>
      </c>
      <c r="G110" s="2"/>
    </row>
    <row r="111" spans="1:7" ht="17.25" customHeight="1" x14ac:dyDescent="0.25">
      <c r="A111" s="2"/>
      <c r="B111" s="20"/>
      <c r="C111" s="20"/>
      <c r="D111" s="20"/>
      <c r="E111" s="20"/>
      <c r="F111" s="20"/>
      <c r="G111" s="2"/>
    </row>
    <row r="112" spans="1:7" ht="17.25" customHeight="1" x14ac:dyDescent="0.25">
      <c r="A112" s="2"/>
      <c r="B112" s="112" t="s">
        <v>106</v>
      </c>
      <c r="C112" s="112"/>
      <c r="D112" s="112"/>
      <c r="E112" s="112"/>
      <c r="F112" s="112"/>
      <c r="G112" s="2"/>
    </row>
    <row r="113" spans="1:7" ht="17.25" customHeight="1" x14ac:dyDescent="0.25">
      <c r="A113" s="2"/>
      <c r="B113" s="33"/>
      <c r="C113" s="20"/>
      <c r="D113" s="20"/>
      <c r="E113" s="20"/>
      <c r="F113" s="20"/>
      <c r="G113" s="2"/>
    </row>
    <row r="114" spans="1:7" ht="17.25" customHeight="1" x14ac:dyDescent="0.25">
      <c r="A114" s="2"/>
      <c r="B114" s="28">
        <v>4</v>
      </c>
      <c r="C114" s="100" t="s">
        <v>107</v>
      </c>
      <c r="D114" s="100"/>
      <c r="E114" s="100"/>
      <c r="F114" s="28" t="s">
        <v>38</v>
      </c>
      <c r="G114" s="2"/>
    </row>
    <row r="115" spans="1:7" ht="17.25" customHeight="1" x14ac:dyDescent="0.25">
      <c r="A115" s="2"/>
      <c r="B115" s="29" t="s">
        <v>92</v>
      </c>
      <c r="C115" s="109" t="s">
        <v>108</v>
      </c>
      <c r="D115" s="109"/>
      <c r="E115" s="109"/>
      <c r="F115" s="31">
        <f>F104</f>
        <v>205.79533326744004</v>
      </c>
      <c r="G115" s="2"/>
    </row>
    <row r="116" spans="1:7" ht="17.25" customHeight="1" x14ac:dyDescent="0.25">
      <c r="A116" s="2"/>
      <c r="B116" s="29" t="s">
        <v>103</v>
      </c>
      <c r="C116" s="109" t="s">
        <v>104</v>
      </c>
      <c r="D116" s="109"/>
      <c r="E116" s="109"/>
      <c r="F116" s="31">
        <f>F110</f>
        <v>0</v>
      </c>
      <c r="G116" s="2"/>
    </row>
    <row r="117" spans="1:7" ht="17.25" customHeight="1" x14ac:dyDescent="0.25">
      <c r="A117" s="2"/>
      <c r="B117" s="100" t="s">
        <v>47</v>
      </c>
      <c r="C117" s="100"/>
      <c r="D117" s="100"/>
      <c r="E117" s="100"/>
      <c r="F117" s="32">
        <f>SUM(F115:F116)</f>
        <v>205.79533326744004</v>
      </c>
      <c r="G117" s="2"/>
    </row>
    <row r="118" spans="1:7" ht="17.25" customHeight="1" x14ac:dyDescent="0.25">
      <c r="A118" s="2"/>
      <c r="B118" s="20"/>
      <c r="C118" s="20"/>
      <c r="D118" s="20"/>
      <c r="E118" s="20"/>
      <c r="F118" s="20"/>
      <c r="G118" s="2"/>
    </row>
    <row r="119" spans="1:7" ht="17.25" customHeight="1" x14ac:dyDescent="0.25">
      <c r="A119" s="2"/>
      <c r="B119" s="20"/>
      <c r="C119" s="20"/>
      <c r="D119" s="20"/>
      <c r="E119" s="20"/>
      <c r="F119" s="20"/>
      <c r="G119" s="2"/>
    </row>
    <row r="120" spans="1:7" ht="17.25" customHeight="1" x14ac:dyDescent="0.25">
      <c r="A120" s="2"/>
      <c r="B120" s="99" t="s">
        <v>109</v>
      </c>
      <c r="C120" s="99"/>
      <c r="D120" s="99"/>
      <c r="E120" s="99"/>
      <c r="F120" s="99"/>
      <c r="G120" s="2"/>
    </row>
    <row r="121" spans="1:7" ht="17.25" customHeight="1" x14ac:dyDescent="0.25">
      <c r="A121" s="2"/>
      <c r="B121" s="20"/>
      <c r="C121" s="20"/>
      <c r="D121" s="20"/>
      <c r="E121" s="20"/>
      <c r="F121" s="20"/>
      <c r="G121" s="2"/>
    </row>
    <row r="122" spans="1:7" ht="17.25" customHeight="1" x14ac:dyDescent="0.25">
      <c r="A122" s="2"/>
      <c r="B122" s="28">
        <v>5</v>
      </c>
      <c r="C122" s="100" t="s">
        <v>110</v>
      </c>
      <c r="D122" s="100"/>
      <c r="E122" s="100"/>
      <c r="F122" s="28" t="s">
        <v>38</v>
      </c>
      <c r="G122" s="2"/>
    </row>
    <row r="123" spans="1:7" ht="17.25" customHeight="1" x14ac:dyDescent="0.25">
      <c r="A123" s="2"/>
      <c r="B123" s="29" t="s">
        <v>18</v>
      </c>
      <c r="C123" s="109" t="s">
        <v>111</v>
      </c>
      <c r="D123" s="109"/>
      <c r="E123" s="109"/>
      <c r="F123" s="78">
        <f>Uniformes!I32</f>
        <v>113.27249999999999</v>
      </c>
      <c r="G123" s="2"/>
    </row>
    <row r="124" spans="1:7" ht="17.25" customHeight="1" x14ac:dyDescent="0.25">
      <c r="A124" s="2"/>
      <c r="B124" s="29" t="s">
        <v>20</v>
      </c>
      <c r="C124" s="109" t="s">
        <v>112</v>
      </c>
      <c r="D124" s="109"/>
      <c r="E124" s="109"/>
      <c r="F124" s="78">
        <v>0</v>
      </c>
      <c r="G124" s="2"/>
    </row>
    <row r="125" spans="1:7" ht="17.25" customHeight="1" x14ac:dyDescent="0.25">
      <c r="A125" s="2"/>
      <c r="B125" s="29" t="s">
        <v>23</v>
      </c>
      <c r="C125" s="109" t="s">
        <v>113</v>
      </c>
      <c r="D125" s="109"/>
      <c r="E125" s="109"/>
      <c r="F125" s="59">
        <v>15</v>
      </c>
      <c r="G125" s="2"/>
    </row>
    <row r="126" spans="1:7" ht="17.25" customHeight="1" x14ac:dyDescent="0.25">
      <c r="A126" s="2"/>
      <c r="B126" s="29" t="s">
        <v>25</v>
      </c>
      <c r="C126" s="109" t="s">
        <v>46</v>
      </c>
      <c r="D126" s="109"/>
      <c r="E126" s="109"/>
      <c r="F126" s="31">
        <v>0</v>
      </c>
      <c r="G126" s="2"/>
    </row>
    <row r="127" spans="1:7" ht="17.25" customHeight="1" x14ac:dyDescent="0.25">
      <c r="A127" s="2"/>
      <c r="B127" s="100" t="s">
        <v>68</v>
      </c>
      <c r="C127" s="100"/>
      <c r="D127" s="100"/>
      <c r="E127" s="100"/>
      <c r="F127" s="32">
        <f>SUM(F123:F126)</f>
        <v>128.27249999999998</v>
      </c>
      <c r="G127" s="2"/>
    </row>
    <row r="128" spans="1:7" ht="17.25" customHeight="1" x14ac:dyDescent="0.25">
      <c r="A128" s="2"/>
      <c r="B128" s="20"/>
      <c r="C128" s="20"/>
      <c r="D128" s="20"/>
      <c r="E128" s="20"/>
      <c r="F128" s="20"/>
      <c r="G128" s="2"/>
    </row>
    <row r="129" spans="1:7" ht="17.25" customHeight="1" x14ac:dyDescent="0.25">
      <c r="A129" s="2"/>
      <c r="B129" s="20"/>
      <c r="C129" s="20"/>
      <c r="D129" s="20"/>
      <c r="E129" s="20"/>
      <c r="F129" s="20"/>
      <c r="G129" s="2"/>
    </row>
    <row r="130" spans="1:7" ht="17.25" customHeight="1" x14ac:dyDescent="0.25">
      <c r="A130" s="2"/>
      <c r="B130" s="99" t="s">
        <v>114</v>
      </c>
      <c r="C130" s="99"/>
      <c r="D130" s="99"/>
      <c r="E130" s="99"/>
      <c r="F130" s="99"/>
      <c r="G130" s="2"/>
    </row>
    <row r="131" spans="1:7" ht="17.25" customHeight="1" x14ac:dyDescent="0.25">
      <c r="A131" s="2"/>
      <c r="B131" s="20"/>
      <c r="C131" s="20"/>
      <c r="D131" s="20"/>
      <c r="E131" s="20"/>
      <c r="F131" s="20"/>
      <c r="G131" s="2"/>
    </row>
    <row r="132" spans="1:7" ht="17.25" customHeight="1" x14ac:dyDescent="0.25">
      <c r="A132" s="2"/>
      <c r="B132" s="28">
        <v>6</v>
      </c>
      <c r="C132" s="100" t="s">
        <v>115</v>
      </c>
      <c r="D132" s="100"/>
      <c r="E132" s="28" t="s">
        <v>58</v>
      </c>
      <c r="F132" s="28" t="s">
        <v>38</v>
      </c>
      <c r="G132" s="2"/>
    </row>
    <row r="133" spans="1:7" ht="17.25" customHeight="1" x14ac:dyDescent="0.25">
      <c r="A133" s="2"/>
      <c r="B133" s="29" t="s">
        <v>18</v>
      </c>
      <c r="C133" s="109" t="s">
        <v>116</v>
      </c>
      <c r="D133" s="109"/>
      <c r="E133" s="60">
        <v>0.06</v>
      </c>
      <c r="F133" s="61">
        <f>F150*E133</f>
        <v>203.79055299604639</v>
      </c>
      <c r="G133" s="2"/>
    </row>
    <row r="134" spans="1:7" ht="17.25" customHeight="1" x14ac:dyDescent="0.25">
      <c r="A134" s="2"/>
      <c r="B134" s="29" t="s">
        <v>20</v>
      </c>
      <c r="C134" s="109" t="s">
        <v>117</v>
      </c>
      <c r="D134" s="109"/>
      <c r="E134" s="62">
        <v>6.7900000000000002E-2</v>
      </c>
      <c r="F134" s="48">
        <f>E134*(F150+F133)</f>
        <v>244.46035435562408</v>
      </c>
      <c r="G134" s="2"/>
    </row>
    <row r="135" spans="1:7" ht="17.25" customHeight="1" x14ac:dyDescent="0.25">
      <c r="A135" s="2"/>
      <c r="B135" s="29" t="s">
        <v>23</v>
      </c>
      <c r="C135" s="109" t="s">
        <v>118</v>
      </c>
      <c r="D135" s="109"/>
      <c r="E135" s="62">
        <f>SUM(E136:E138)</f>
        <v>8.6499999999999994E-2</v>
      </c>
      <c r="F135" s="48">
        <f>((F150+F133+F134)/(1-E135))*E135</f>
        <v>364.06321918104697</v>
      </c>
      <c r="G135" s="2"/>
    </row>
    <row r="136" spans="1:7" ht="17.25" customHeight="1" x14ac:dyDescent="0.25">
      <c r="A136" s="2"/>
      <c r="B136" s="29"/>
      <c r="C136" s="109" t="s">
        <v>119</v>
      </c>
      <c r="D136" s="109"/>
      <c r="E136" s="63">
        <f>3.65%</f>
        <v>3.6499999999999998E-2</v>
      </c>
      <c r="F136" s="48">
        <f>((F150+F133+F134)/(1-E135))*E136</f>
        <v>153.62205202437241</v>
      </c>
      <c r="G136" s="2"/>
    </row>
    <row r="137" spans="1:7" ht="17.25" customHeight="1" x14ac:dyDescent="0.25">
      <c r="A137" s="2"/>
      <c r="B137" s="29"/>
      <c r="C137" s="109" t="s">
        <v>120</v>
      </c>
      <c r="D137" s="109"/>
      <c r="E137" s="62">
        <v>0</v>
      </c>
      <c r="F137" s="48">
        <f>((F150+F133+F134)/(1-E135))*E137</f>
        <v>0</v>
      </c>
      <c r="G137" s="2"/>
    </row>
    <row r="138" spans="1:7" ht="17.25" customHeight="1" x14ac:dyDescent="0.25">
      <c r="A138" s="2"/>
      <c r="B138" s="29"/>
      <c r="C138" s="109" t="s">
        <v>121</v>
      </c>
      <c r="D138" s="109"/>
      <c r="E138" s="62">
        <v>0.05</v>
      </c>
      <c r="F138" s="48">
        <f>((F150+F133+F134)/(1-E135))*E138</f>
        <v>210.44116715667457</v>
      </c>
      <c r="G138" s="2"/>
    </row>
    <row r="139" spans="1:7" ht="17.25" customHeight="1" x14ac:dyDescent="0.25">
      <c r="A139" s="2"/>
      <c r="B139" s="100" t="s">
        <v>68</v>
      </c>
      <c r="C139" s="100"/>
      <c r="D139" s="100"/>
      <c r="E139" s="39">
        <f>SUM(E133:E135)</f>
        <v>0.21440000000000001</v>
      </c>
      <c r="F139" s="32">
        <f>SUM(F133:F138)</f>
        <v>1176.3773457137643</v>
      </c>
      <c r="G139" s="2"/>
    </row>
    <row r="140" spans="1:7" ht="17.25" customHeight="1" x14ac:dyDescent="0.25">
      <c r="A140" s="2"/>
      <c r="B140" s="20"/>
      <c r="C140" s="20"/>
      <c r="D140" s="20"/>
      <c r="E140" s="20"/>
      <c r="F140" s="20"/>
      <c r="G140" s="2"/>
    </row>
    <row r="141" spans="1:7" ht="17.25" customHeight="1" x14ac:dyDescent="0.25">
      <c r="A141" s="2"/>
      <c r="B141" s="20"/>
      <c r="C141" s="20"/>
      <c r="D141" s="20"/>
      <c r="E141" s="20"/>
      <c r="F141" s="20"/>
      <c r="G141" s="2"/>
    </row>
    <row r="142" spans="1:7" ht="17.25" customHeight="1" x14ac:dyDescent="0.25">
      <c r="A142" s="2"/>
      <c r="B142" s="99" t="s">
        <v>122</v>
      </c>
      <c r="C142" s="99"/>
      <c r="D142" s="99"/>
      <c r="E142" s="99"/>
      <c r="F142" s="99"/>
      <c r="G142" s="2"/>
    </row>
    <row r="143" spans="1:7" ht="17.25" customHeight="1" x14ac:dyDescent="0.25">
      <c r="A143" s="2"/>
      <c r="B143" s="20"/>
      <c r="C143" s="20"/>
      <c r="D143" s="20"/>
      <c r="E143" s="20"/>
      <c r="F143" s="20"/>
      <c r="G143" s="2"/>
    </row>
    <row r="144" spans="1:7" ht="17.25" customHeight="1" x14ac:dyDescent="0.25">
      <c r="A144" s="2"/>
      <c r="B144" s="28"/>
      <c r="C144" s="100" t="s">
        <v>123</v>
      </c>
      <c r="D144" s="100"/>
      <c r="E144" s="100"/>
      <c r="F144" s="28" t="s">
        <v>38</v>
      </c>
      <c r="G144" s="2"/>
    </row>
    <row r="145" spans="1:7" ht="17.25" customHeight="1" x14ac:dyDescent="0.25">
      <c r="A145" s="2"/>
      <c r="B145" s="28" t="s">
        <v>18</v>
      </c>
      <c r="C145" s="109" t="s">
        <v>36</v>
      </c>
      <c r="D145" s="109"/>
      <c r="E145" s="109"/>
      <c r="F145" s="31">
        <f>F31</f>
        <v>1407</v>
      </c>
      <c r="G145" s="2"/>
    </row>
    <row r="146" spans="1:7" ht="17.25" customHeight="1" x14ac:dyDescent="0.25">
      <c r="A146" s="2"/>
      <c r="B146" s="28" t="s">
        <v>20</v>
      </c>
      <c r="C146" s="109" t="s">
        <v>48</v>
      </c>
      <c r="D146" s="109"/>
      <c r="E146" s="109"/>
      <c r="F146" s="31">
        <f>F76</f>
        <v>1561.5866666666666</v>
      </c>
      <c r="G146" s="2"/>
    </row>
    <row r="147" spans="1:7" ht="17.25" customHeight="1" x14ac:dyDescent="0.25">
      <c r="A147" s="2"/>
      <c r="B147" s="28" t="s">
        <v>23</v>
      </c>
      <c r="C147" s="109" t="s">
        <v>82</v>
      </c>
      <c r="D147" s="109"/>
      <c r="E147" s="109"/>
      <c r="F147" s="31">
        <f>F88</f>
        <v>93.854716666666661</v>
      </c>
      <c r="G147" s="2"/>
    </row>
    <row r="148" spans="1:7" ht="17.25" customHeight="1" x14ac:dyDescent="0.25">
      <c r="A148" s="2"/>
      <c r="B148" s="28" t="s">
        <v>25</v>
      </c>
      <c r="C148" s="109" t="s">
        <v>90</v>
      </c>
      <c r="D148" s="109"/>
      <c r="E148" s="109"/>
      <c r="F148" s="31">
        <f>F117</f>
        <v>205.79533326744004</v>
      </c>
      <c r="G148" s="2"/>
    </row>
    <row r="149" spans="1:7" ht="17.25" customHeight="1" x14ac:dyDescent="0.25">
      <c r="A149" s="2"/>
      <c r="B149" s="28" t="s">
        <v>41</v>
      </c>
      <c r="C149" s="109" t="s">
        <v>109</v>
      </c>
      <c r="D149" s="109"/>
      <c r="E149" s="109"/>
      <c r="F149" s="31">
        <f>F127</f>
        <v>128.27249999999998</v>
      </c>
      <c r="G149" s="2"/>
    </row>
    <row r="150" spans="1:7" ht="17.25" customHeight="1" x14ac:dyDescent="0.25">
      <c r="A150" s="2"/>
      <c r="B150" s="100" t="s">
        <v>124</v>
      </c>
      <c r="C150" s="100"/>
      <c r="D150" s="100"/>
      <c r="E150" s="100"/>
      <c r="F150" s="37">
        <f>SUM(F145:F149)</f>
        <v>3396.5092166007735</v>
      </c>
      <c r="G150" s="2"/>
    </row>
    <row r="151" spans="1:7" ht="17.25" customHeight="1" x14ac:dyDescent="0.25">
      <c r="A151" s="2"/>
      <c r="B151" s="28" t="s">
        <v>64</v>
      </c>
      <c r="C151" s="109" t="s">
        <v>125</v>
      </c>
      <c r="D151" s="109"/>
      <c r="E151" s="109"/>
      <c r="F151" s="31">
        <f>F139</f>
        <v>1176.3773457137643</v>
      </c>
      <c r="G151" s="2"/>
    </row>
    <row r="152" spans="1:7" ht="17.25" customHeight="1" x14ac:dyDescent="0.25">
      <c r="A152" s="2"/>
      <c r="B152" s="100" t="s">
        <v>126</v>
      </c>
      <c r="C152" s="100"/>
      <c r="D152" s="100"/>
      <c r="E152" s="100"/>
      <c r="F152" s="37">
        <f>TRUNC(SUM(F150:F151),2)</f>
        <v>4572.88</v>
      </c>
      <c r="G152" s="2"/>
    </row>
    <row r="153" spans="1:7" ht="17.25" customHeight="1" x14ac:dyDescent="0.25">
      <c r="A153" s="2"/>
      <c r="B153" s="20"/>
      <c r="C153" s="20"/>
      <c r="D153" s="20"/>
      <c r="E153" s="20"/>
      <c r="F153" s="20"/>
      <c r="G153" s="2"/>
    </row>
    <row r="154" spans="1:7" ht="17.25" customHeight="1" x14ac:dyDescent="0.25">
      <c r="A154" s="2"/>
      <c r="B154" s="20"/>
      <c r="C154" s="20"/>
      <c r="D154" s="20"/>
      <c r="E154" s="20"/>
      <c r="F154" s="20"/>
      <c r="G154" s="2"/>
    </row>
  </sheetData>
  <mergeCells count="111">
    <mergeCell ref="B150:E150"/>
    <mergeCell ref="C151:E151"/>
    <mergeCell ref="B152:E152"/>
    <mergeCell ref="C138:D138"/>
    <mergeCell ref="B139:D139"/>
    <mergeCell ref="B142:F142"/>
    <mergeCell ref="C144:E144"/>
    <mergeCell ref="C145:E145"/>
    <mergeCell ref="C146:E146"/>
    <mergeCell ref="C147:E147"/>
    <mergeCell ref="C148:E148"/>
    <mergeCell ref="C149:E149"/>
    <mergeCell ref="C126:E126"/>
    <mergeCell ref="B127:E127"/>
    <mergeCell ref="B130:F130"/>
    <mergeCell ref="C132:D132"/>
    <mergeCell ref="C133:D133"/>
    <mergeCell ref="C134:D134"/>
    <mergeCell ref="C135:D135"/>
    <mergeCell ref="C136:D136"/>
    <mergeCell ref="C137:D137"/>
    <mergeCell ref="C114:E114"/>
    <mergeCell ref="C115:E115"/>
    <mergeCell ref="C116:E116"/>
    <mergeCell ref="B117:E117"/>
    <mergeCell ref="B120:F120"/>
    <mergeCell ref="C122:E122"/>
    <mergeCell ref="C123:E123"/>
    <mergeCell ref="C124:E124"/>
    <mergeCell ref="C125:E125"/>
    <mergeCell ref="C101:D101"/>
    <mergeCell ref="B102:D102"/>
    <mergeCell ref="C103:D103"/>
    <mergeCell ref="B104:D104"/>
    <mergeCell ref="B106:D106"/>
    <mergeCell ref="C108:D108"/>
    <mergeCell ref="C109:D109"/>
    <mergeCell ref="B110:D110"/>
    <mergeCell ref="B112:F112"/>
    <mergeCell ref="B88:D88"/>
    <mergeCell ref="B91:F91"/>
    <mergeCell ref="B93:F93"/>
    <mergeCell ref="C95:D95"/>
    <mergeCell ref="C96:D96"/>
    <mergeCell ref="C97:D97"/>
    <mergeCell ref="C98:D98"/>
    <mergeCell ref="C99:D99"/>
    <mergeCell ref="C100:D100"/>
    <mergeCell ref="B76:E76"/>
    <mergeCell ref="B79:F79"/>
    <mergeCell ref="C81:D81"/>
    <mergeCell ref="C82:D82"/>
    <mergeCell ref="C83:D83"/>
    <mergeCell ref="C84:D84"/>
    <mergeCell ref="C85:D85"/>
    <mergeCell ref="C86:D86"/>
    <mergeCell ref="C87:D87"/>
    <mergeCell ref="C65:E65"/>
    <mergeCell ref="C66:E66"/>
    <mergeCell ref="C67:E67"/>
    <mergeCell ref="B68:E68"/>
    <mergeCell ref="B70:F70"/>
    <mergeCell ref="C72:E72"/>
    <mergeCell ref="C73:E73"/>
    <mergeCell ref="C74:E74"/>
    <mergeCell ref="C75:E75"/>
    <mergeCell ref="C51:D51"/>
    <mergeCell ref="C52:D52"/>
    <mergeCell ref="C53:D53"/>
    <mergeCell ref="C54:D54"/>
    <mergeCell ref="C55:D55"/>
    <mergeCell ref="B56:D56"/>
    <mergeCell ref="B58:F58"/>
    <mergeCell ref="C63:E63"/>
    <mergeCell ref="C64:E64"/>
    <mergeCell ref="B41:E41"/>
    <mergeCell ref="B43:E43"/>
    <mergeCell ref="B45:F45"/>
    <mergeCell ref="C47:D47"/>
    <mergeCell ref="C48:D48"/>
    <mergeCell ref="C49:D49"/>
    <mergeCell ref="C50:D50"/>
    <mergeCell ref="C39:D39"/>
    <mergeCell ref="C40:D40"/>
    <mergeCell ref="C26:D26"/>
    <mergeCell ref="C27:D27"/>
    <mergeCell ref="C28:D28"/>
    <mergeCell ref="C29:D29"/>
    <mergeCell ref="C30:D30"/>
    <mergeCell ref="B31:E31"/>
    <mergeCell ref="B34:F34"/>
    <mergeCell ref="B36:F36"/>
    <mergeCell ref="C38:D38"/>
    <mergeCell ref="D14:F14"/>
    <mergeCell ref="D15:F15"/>
    <mergeCell ref="D16:F16"/>
    <mergeCell ref="D17:F17"/>
    <mergeCell ref="D18:F18"/>
    <mergeCell ref="D19:F19"/>
    <mergeCell ref="B22:F22"/>
    <mergeCell ref="C24:E24"/>
    <mergeCell ref="C25:E25"/>
    <mergeCell ref="B2:F2"/>
    <mergeCell ref="B3:F3"/>
    <mergeCell ref="B4:F4"/>
    <mergeCell ref="B6:F6"/>
    <mergeCell ref="D8:F8"/>
    <mergeCell ref="D9:F9"/>
    <mergeCell ref="D10:F10"/>
    <mergeCell ref="D11:F11"/>
    <mergeCell ref="D13:F13"/>
  </mergeCells>
  <printOptions horizontalCentered="1"/>
  <pageMargins left="0.51180555555555596" right="0.51180555555555596" top="0.78749999999999998" bottom="0.78749999999999998" header="0.511811023622047" footer="0.511811023622047"/>
  <pageSetup paperSize="9" scale="77" fitToHeight="0" orientation="portrait" horizontalDpi="300" verticalDpi="300" r:id="rId1"/>
  <rowBreaks count="2" manualBreakCount="2">
    <brk id="56" min="1" max="5" man="1"/>
    <brk id="110" min="1" max="5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4"/>
  <sheetViews>
    <sheetView topLeftCell="A133" zoomScale="80" zoomScaleNormal="80" workbookViewId="0">
      <selection activeCell="I109" sqref="I109"/>
    </sheetView>
  </sheetViews>
  <sheetFormatPr defaultColWidth="9.140625" defaultRowHeight="15" x14ac:dyDescent="0.25"/>
  <cols>
    <col min="1" max="1" width="3.140625" style="19" customWidth="1"/>
    <col min="2" max="2" width="10" style="19" customWidth="1"/>
    <col min="3" max="3" width="62.140625" style="19" customWidth="1"/>
    <col min="4" max="6" width="15.5703125" style="19" customWidth="1"/>
    <col min="7" max="7" width="3.140625" style="19" customWidth="1"/>
    <col min="8" max="16384" width="9.140625" style="19"/>
  </cols>
  <sheetData>
    <row r="1" spans="1:7" ht="17.25" customHeight="1" x14ac:dyDescent="0.25">
      <c r="A1" s="2"/>
      <c r="B1" s="20"/>
      <c r="C1" s="20"/>
      <c r="D1" s="20"/>
      <c r="E1" s="20"/>
      <c r="F1" s="20"/>
      <c r="G1" s="2"/>
    </row>
    <row r="2" spans="1:7" ht="17.25" customHeight="1" x14ac:dyDescent="0.25">
      <c r="A2" s="2"/>
      <c r="B2" s="94" t="s">
        <v>0</v>
      </c>
      <c r="C2" s="94"/>
      <c r="D2" s="94"/>
      <c r="E2" s="94"/>
      <c r="F2" s="94"/>
      <c r="G2" s="2"/>
    </row>
    <row r="3" spans="1:7" ht="17.25" customHeight="1" x14ac:dyDescent="0.25">
      <c r="A3" s="2"/>
      <c r="B3" s="94" t="s">
        <v>1</v>
      </c>
      <c r="C3" s="94"/>
      <c r="D3" s="94"/>
      <c r="E3" s="94"/>
      <c r="F3" s="94"/>
      <c r="G3" s="2"/>
    </row>
    <row r="4" spans="1:7" ht="17.25" customHeight="1" x14ac:dyDescent="0.25">
      <c r="A4" s="2"/>
      <c r="B4" s="95" t="s">
        <v>2</v>
      </c>
      <c r="C4" s="95"/>
      <c r="D4" s="95"/>
      <c r="E4" s="95"/>
      <c r="F4" s="95"/>
      <c r="G4" s="2"/>
    </row>
    <row r="5" spans="1:7" ht="17.25" customHeight="1" x14ac:dyDescent="0.25">
      <c r="A5" s="2"/>
      <c r="B5" s="21"/>
      <c r="C5" s="21"/>
      <c r="D5" s="21"/>
      <c r="E5" s="21"/>
      <c r="F5" s="21"/>
      <c r="G5" s="2"/>
    </row>
    <row r="6" spans="1:7" ht="17.25" customHeight="1" x14ac:dyDescent="0.25">
      <c r="A6" s="2"/>
      <c r="B6" s="91" t="s">
        <v>17</v>
      </c>
      <c r="C6" s="91"/>
      <c r="D6" s="91"/>
      <c r="E6" s="91"/>
      <c r="F6" s="91"/>
      <c r="G6" s="2"/>
    </row>
    <row r="7" spans="1:7" ht="17.25" customHeight="1" x14ac:dyDescent="0.25">
      <c r="A7" s="2"/>
      <c r="B7" s="21"/>
      <c r="C7" s="21"/>
      <c r="D7" s="21"/>
      <c r="E7" s="21"/>
      <c r="F7" s="21"/>
      <c r="G7" s="2"/>
    </row>
    <row r="8" spans="1:7" ht="17.25" customHeight="1" x14ac:dyDescent="0.25">
      <c r="A8" s="8"/>
      <c r="B8" s="22" t="s">
        <v>18</v>
      </c>
      <c r="C8" s="23" t="s">
        <v>19</v>
      </c>
      <c r="D8" s="96"/>
      <c r="E8" s="96"/>
      <c r="F8" s="96"/>
      <c r="G8" s="8"/>
    </row>
    <row r="9" spans="1:7" ht="17.25" customHeight="1" x14ac:dyDescent="0.25">
      <c r="A9" s="2"/>
      <c r="B9" s="22" t="s">
        <v>20</v>
      </c>
      <c r="C9" s="23" t="s">
        <v>21</v>
      </c>
      <c r="D9" s="96" t="s">
        <v>22</v>
      </c>
      <c r="E9" s="96"/>
      <c r="F9" s="96"/>
      <c r="G9" s="2"/>
    </row>
    <row r="10" spans="1:7" ht="30" x14ac:dyDescent="0.25">
      <c r="A10" s="14"/>
      <c r="B10" s="22" t="s">
        <v>23</v>
      </c>
      <c r="C10" s="23" t="s">
        <v>24</v>
      </c>
      <c r="D10" s="96">
        <v>2023</v>
      </c>
      <c r="E10" s="96"/>
      <c r="F10" s="96"/>
      <c r="G10" s="14"/>
    </row>
    <row r="11" spans="1:7" ht="17.25" customHeight="1" x14ac:dyDescent="0.25">
      <c r="A11" s="2"/>
      <c r="B11" s="22" t="s">
        <v>25</v>
      </c>
      <c r="C11" s="23" t="s">
        <v>26</v>
      </c>
      <c r="D11" s="96">
        <v>12</v>
      </c>
      <c r="E11" s="96"/>
      <c r="F11" s="96"/>
      <c r="G11" s="2"/>
    </row>
    <row r="12" spans="1:7" ht="17.25" customHeight="1" x14ac:dyDescent="0.25">
      <c r="A12" s="2"/>
      <c r="B12" s="24"/>
      <c r="C12" s="25"/>
      <c r="D12" s="24"/>
      <c r="E12" s="24"/>
      <c r="F12" s="24"/>
      <c r="G12" s="2"/>
    </row>
    <row r="13" spans="1:7" ht="17.25" customHeight="1" x14ac:dyDescent="0.25">
      <c r="A13" s="2"/>
      <c r="B13" s="24"/>
      <c r="C13" s="23" t="s">
        <v>27</v>
      </c>
      <c r="D13" s="96" t="s">
        <v>169</v>
      </c>
      <c r="E13" s="96"/>
      <c r="F13" s="96"/>
      <c r="G13" s="2"/>
    </row>
    <row r="14" spans="1:7" ht="17.25" customHeight="1" x14ac:dyDescent="0.25">
      <c r="A14" s="2"/>
      <c r="B14" s="24"/>
      <c r="C14" s="23" t="s">
        <v>28</v>
      </c>
      <c r="D14" s="96" t="s">
        <v>130</v>
      </c>
      <c r="E14" s="96"/>
      <c r="F14" s="96"/>
      <c r="G14" s="2"/>
    </row>
    <row r="15" spans="1:7" ht="17.25" customHeight="1" x14ac:dyDescent="0.25">
      <c r="A15" s="2"/>
      <c r="B15" s="24"/>
      <c r="C15" s="23" t="s">
        <v>30</v>
      </c>
      <c r="D15" s="97">
        <v>1778</v>
      </c>
      <c r="E15" s="97"/>
      <c r="F15" s="97"/>
      <c r="G15" s="26"/>
    </row>
    <row r="16" spans="1:7" ht="15" customHeight="1" x14ac:dyDescent="0.25">
      <c r="A16" s="2"/>
      <c r="B16" s="24"/>
      <c r="C16" s="23" t="s">
        <v>31</v>
      </c>
      <c r="D16" s="96" t="s">
        <v>163</v>
      </c>
      <c r="E16" s="96"/>
      <c r="F16" s="96"/>
      <c r="G16" s="2"/>
    </row>
    <row r="17" spans="1:7" ht="17.25" customHeight="1" x14ac:dyDescent="0.25">
      <c r="A17" s="2"/>
      <c r="B17" s="24"/>
      <c r="C17" s="23" t="s">
        <v>32</v>
      </c>
      <c r="D17" s="98">
        <v>44958</v>
      </c>
      <c r="E17" s="98"/>
      <c r="F17" s="98"/>
      <c r="G17" s="2"/>
    </row>
    <row r="18" spans="1:7" ht="17.25" customHeight="1" x14ac:dyDescent="0.25">
      <c r="A18" s="2"/>
      <c r="B18" s="24"/>
      <c r="C18" s="23" t="s">
        <v>33</v>
      </c>
      <c r="D18" s="96" t="s">
        <v>34</v>
      </c>
      <c r="E18" s="96"/>
      <c r="F18" s="96"/>
      <c r="G18" s="2"/>
    </row>
    <row r="19" spans="1:7" ht="17.25" customHeight="1" x14ac:dyDescent="0.25">
      <c r="A19" s="2"/>
      <c r="B19" s="24"/>
      <c r="C19" s="23" t="s">
        <v>35</v>
      </c>
      <c r="D19" s="96">
        <v>1</v>
      </c>
      <c r="E19" s="96"/>
      <c r="F19" s="96"/>
      <c r="G19" s="2"/>
    </row>
    <row r="20" spans="1:7" ht="17.25" customHeight="1" x14ac:dyDescent="0.25">
      <c r="A20" s="2"/>
      <c r="B20" s="24"/>
      <c r="C20" s="25"/>
      <c r="D20" s="24"/>
      <c r="E20" s="24"/>
      <c r="F20" s="24"/>
      <c r="G20" s="2"/>
    </row>
    <row r="21" spans="1:7" ht="17.25" customHeight="1" x14ac:dyDescent="0.25">
      <c r="A21" s="2"/>
      <c r="B21" s="20"/>
      <c r="C21" s="20"/>
      <c r="D21" s="20"/>
      <c r="E21" s="20"/>
      <c r="F21" s="20"/>
      <c r="G21" s="2"/>
    </row>
    <row r="22" spans="1:7" ht="17.25" customHeight="1" x14ac:dyDescent="0.25">
      <c r="A22" s="2"/>
      <c r="B22" s="99" t="s">
        <v>36</v>
      </c>
      <c r="C22" s="99"/>
      <c r="D22" s="99"/>
      <c r="E22" s="99"/>
      <c r="F22" s="99"/>
      <c r="G22" s="2"/>
    </row>
    <row r="23" spans="1:7" ht="17.25" customHeight="1" x14ac:dyDescent="0.25">
      <c r="A23" s="2"/>
      <c r="B23" s="20"/>
      <c r="C23" s="20"/>
      <c r="D23" s="20"/>
      <c r="E23" s="20"/>
      <c r="F23" s="20"/>
      <c r="G23" s="2"/>
    </row>
    <row r="24" spans="1:7" ht="17.25" customHeight="1" x14ac:dyDescent="0.25">
      <c r="A24" s="2"/>
      <c r="B24" s="27">
        <v>1</v>
      </c>
      <c r="C24" s="100" t="s">
        <v>37</v>
      </c>
      <c r="D24" s="100"/>
      <c r="E24" s="100"/>
      <c r="F24" s="28" t="s">
        <v>38</v>
      </c>
      <c r="G24" s="2"/>
    </row>
    <row r="25" spans="1:7" ht="17.25" customHeight="1" x14ac:dyDescent="0.25">
      <c r="A25" s="2"/>
      <c r="B25" s="29" t="s">
        <v>18</v>
      </c>
      <c r="C25" s="101" t="s">
        <v>172</v>
      </c>
      <c r="D25" s="102"/>
      <c r="E25" s="103"/>
      <c r="F25" s="31">
        <f>D15</f>
        <v>1778</v>
      </c>
      <c r="G25" s="2"/>
    </row>
    <row r="26" spans="1:7" ht="17.25" customHeight="1" x14ac:dyDescent="0.25">
      <c r="A26" s="2"/>
      <c r="B26" s="29" t="s">
        <v>23</v>
      </c>
      <c r="C26" s="101" t="s">
        <v>39</v>
      </c>
      <c r="D26" s="101"/>
      <c r="E26" s="30"/>
      <c r="F26" s="31">
        <v>0</v>
      </c>
      <c r="G26" s="2"/>
    </row>
    <row r="27" spans="1:7" ht="17.25" customHeight="1" x14ac:dyDescent="0.25">
      <c r="A27" s="2"/>
      <c r="B27" s="29" t="s">
        <v>25</v>
      </c>
      <c r="C27" s="101" t="s">
        <v>40</v>
      </c>
      <c r="D27" s="101"/>
      <c r="E27" s="30"/>
      <c r="F27" s="31">
        <v>0</v>
      </c>
      <c r="G27" s="2"/>
    </row>
    <row r="28" spans="1:7" ht="17.25" customHeight="1" x14ac:dyDescent="0.25">
      <c r="A28" s="2"/>
      <c r="B28" s="29" t="s">
        <v>41</v>
      </c>
      <c r="C28" s="101" t="s">
        <v>42</v>
      </c>
      <c r="D28" s="101"/>
      <c r="E28" s="30"/>
      <c r="F28" s="31">
        <v>0</v>
      </c>
      <c r="G28" s="2"/>
    </row>
    <row r="29" spans="1:7" ht="17.25" customHeight="1" x14ac:dyDescent="0.25">
      <c r="A29" s="2"/>
      <c r="B29" s="29" t="s">
        <v>43</v>
      </c>
      <c r="C29" s="101" t="s">
        <v>44</v>
      </c>
      <c r="D29" s="101"/>
      <c r="E29" s="30"/>
      <c r="F29" s="31">
        <v>0</v>
      </c>
      <c r="G29" s="2"/>
    </row>
    <row r="30" spans="1:7" ht="17.25" customHeight="1" x14ac:dyDescent="0.25">
      <c r="A30" s="2"/>
      <c r="B30" s="29" t="s">
        <v>45</v>
      </c>
      <c r="C30" s="101" t="s">
        <v>46</v>
      </c>
      <c r="D30" s="101"/>
      <c r="E30" s="30"/>
      <c r="F30" s="31">
        <v>0</v>
      </c>
      <c r="G30" s="2"/>
    </row>
    <row r="31" spans="1:7" ht="17.25" customHeight="1" x14ac:dyDescent="0.25">
      <c r="A31" s="2"/>
      <c r="B31" s="100" t="s">
        <v>47</v>
      </c>
      <c r="C31" s="100"/>
      <c r="D31" s="100"/>
      <c r="E31" s="100"/>
      <c r="F31" s="32">
        <f>SUM(F25:F30)</f>
        <v>1778</v>
      </c>
      <c r="G31" s="2"/>
    </row>
    <row r="32" spans="1:7" ht="17.25" customHeight="1" x14ac:dyDescent="0.25">
      <c r="A32" s="2"/>
      <c r="B32" s="20"/>
      <c r="C32" s="20"/>
      <c r="D32" s="20"/>
      <c r="E32" s="20"/>
      <c r="F32" s="20"/>
      <c r="G32" s="2"/>
    </row>
    <row r="33" spans="1:7" ht="17.25" customHeight="1" x14ac:dyDescent="0.25">
      <c r="A33" s="2"/>
      <c r="B33" s="20"/>
      <c r="C33" s="20"/>
      <c r="D33" s="20"/>
      <c r="E33" s="20"/>
      <c r="F33" s="20"/>
      <c r="G33" s="2"/>
    </row>
    <row r="34" spans="1:7" ht="17.25" customHeight="1" x14ac:dyDescent="0.25">
      <c r="A34" s="2"/>
      <c r="B34" s="99" t="s">
        <v>48</v>
      </c>
      <c r="C34" s="99"/>
      <c r="D34" s="99"/>
      <c r="E34" s="99"/>
      <c r="F34" s="99"/>
      <c r="G34" s="2"/>
    </row>
    <row r="35" spans="1:7" ht="17.25" customHeight="1" x14ac:dyDescent="0.25">
      <c r="A35" s="2"/>
      <c r="B35" s="33"/>
      <c r="C35" s="20"/>
      <c r="D35" s="20"/>
      <c r="E35" s="20"/>
      <c r="F35" s="20"/>
      <c r="G35" s="2"/>
    </row>
    <row r="36" spans="1:7" ht="17.25" customHeight="1" x14ac:dyDescent="0.25">
      <c r="A36" s="2"/>
      <c r="B36" s="104" t="s">
        <v>49</v>
      </c>
      <c r="C36" s="104"/>
      <c r="D36" s="104"/>
      <c r="E36" s="104"/>
      <c r="F36" s="104"/>
      <c r="G36" s="2"/>
    </row>
    <row r="37" spans="1:7" ht="17.25" customHeight="1" x14ac:dyDescent="0.25">
      <c r="A37" s="2"/>
      <c r="B37" s="20"/>
      <c r="C37" s="20"/>
      <c r="D37" s="20"/>
      <c r="E37" s="20"/>
      <c r="F37" s="20"/>
      <c r="G37" s="2"/>
    </row>
    <row r="38" spans="1:7" ht="17.25" customHeight="1" x14ac:dyDescent="0.25">
      <c r="A38" s="2"/>
      <c r="B38" s="85" t="s">
        <v>50</v>
      </c>
      <c r="C38" s="105" t="s">
        <v>51</v>
      </c>
      <c r="D38" s="106"/>
      <c r="E38" s="85" t="s">
        <v>58</v>
      </c>
      <c r="F38" s="85" t="s">
        <v>38</v>
      </c>
      <c r="G38" s="2"/>
    </row>
    <row r="39" spans="1:7" ht="17.25" customHeight="1" x14ac:dyDescent="0.25">
      <c r="A39" s="2"/>
      <c r="B39" s="29" t="s">
        <v>18</v>
      </c>
      <c r="C39" s="110" t="s">
        <v>52</v>
      </c>
      <c r="D39" s="111"/>
      <c r="E39" s="86">
        <f>1/12</f>
        <v>8.3333333333333329E-2</v>
      </c>
      <c r="F39" s="31">
        <f>F31*E39</f>
        <v>148.16666666666666</v>
      </c>
      <c r="G39" s="2"/>
    </row>
    <row r="40" spans="1:7" ht="17.25" customHeight="1" x14ac:dyDescent="0.25">
      <c r="A40" s="2"/>
      <c r="B40" s="29" t="s">
        <v>20</v>
      </c>
      <c r="C40" s="110" t="s">
        <v>53</v>
      </c>
      <c r="D40" s="111"/>
      <c r="E40" s="86">
        <f>(1/3)/12</f>
        <v>2.7777777777777776E-2</v>
      </c>
      <c r="F40" s="31">
        <f>F31*E40</f>
        <v>49.388888888888886</v>
      </c>
      <c r="G40" s="2"/>
    </row>
    <row r="41" spans="1:7" ht="17.25" customHeight="1" x14ac:dyDescent="0.25">
      <c r="A41" s="2"/>
      <c r="B41" s="100" t="s">
        <v>47</v>
      </c>
      <c r="C41" s="100"/>
      <c r="D41" s="100"/>
      <c r="E41" s="100"/>
      <c r="F41" s="32">
        <f>SUM(F39:F40)</f>
        <v>197.55555555555554</v>
      </c>
      <c r="G41" s="2"/>
    </row>
    <row r="42" spans="1:7" ht="17.25" customHeight="1" x14ac:dyDescent="0.25">
      <c r="A42" s="2"/>
      <c r="B42" s="35"/>
      <c r="C42" s="35"/>
      <c r="D42" s="35"/>
      <c r="E42" s="35"/>
      <c r="F42" s="36"/>
      <c r="G42" s="2"/>
    </row>
    <row r="43" spans="1:7" ht="17.25" customHeight="1" x14ac:dyDescent="0.25">
      <c r="A43" s="2"/>
      <c r="B43" s="107" t="s">
        <v>54</v>
      </c>
      <c r="C43" s="107"/>
      <c r="D43" s="107"/>
      <c r="E43" s="107"/>
      <c r="F43" s="37">
        <f>F31+F41</f>
        <v>1975.5555555555557</v>
      </c>
      <c r="G43" s="2"/>
    </row>
    <row r="44" spans="1:7" ht="17.25" customHeight="1" x14ac:dyDescent="0.25">
      <c r="A44" s="2"/>
      <c r="B44" s="20"/>
      <c r="C44" s="20"/>
      <c r="D44" s="20"/>
      <c r="E44" s="20"/>
      <c r="F44" s="20"/>
      <c r="G44" s="2"/>
    </row>
    <row r="45" spans="1:7" ht="17.25" customHeight="1" x14ac:dyDescent="0.25">
      <c r="A45" s="2"/>
      <c r="B45" s="108" t="s">
        <v>55</v>
      </c>
      <c r="C45" s="108"/>
      <c r="D45" s="108"/>
      <c r="E45" s="108"/>
      <c r="F45" s="108"/>
      <c r="G45" s="2"/>
    </row>
    <row r="46" spans="1:7" ht="17.25" customHeight="1" x14ac:dyDescent="0.25">
      <c r="A46" s="2"/>
      <c r="B46" s="20"/>
      <c r="C46" s="20"/>
      <c r="D46" s="20"/>
      <c r="E46" s="20"/>
      <c r="F46" s="20"/>
      <c r="G46" s="2"/>
    </row>
    <row r="47" spans="1:7" ht="17.25" customHeight="1" x14ac:dyDescent="0.25">
      <c r="A47" s="2"/>
      <c r="B47" s="28" t="s">
        <v>56</v>
      </c>
      <c r="C47" s="100" t="s">
        <v>57</v>
      </c>
      <c r="D47" s="100"/>
      <c r="E47" s="28" t="s">
        <v>58</v>
      </c>
      <c r="F47" s="28" t="s">
        <v>38</v>
      </c>
      <c r="G47" s="2"/>
    </row>
    <row r="48" spans="1:7" ht="17.25" customHeight="1" x14ac:dyDescent="0.25">
      <c r="A48" s="2"/>
      <c r="B48" s="29" t="s">
        <v>18</v>
      </c>
      <c r="C48" s="109" t="s">
        <v>59</v>
      </c>
      <c r="D48" s="109"/>
      <c r="E48" s="38">
        <v>0.2</v>
      </c>
      <c r="F48" s="31">
        <f t="shared" ref="F48:F55" si="0">$F$43*E48</f>
        <v>395.11111111111114</v>
      </c>
      <c r="G48" s="2"/>
    </row>
    <row r="49" spans="1:8" ht="17.25" customHeight="1" x14ac:dyDescent="0.25">
      <c r="A49" s="2"/>
      <c r="B49" s="29" t="s">
        <v>20</v>
      </c>
      <c r="C49" s="109" t="s">
        <v>60</v>
      </c>
      <c r="D49" s="109"/>
      <c r="E49" s="38">
        <v>2.5000000000000001E-2</v>
      </c>
      <c r="F49" s="31">
        <f t="shared" si="0"/>
        <v>49.388888888888893</v>
      </c>
      <c r="G49" s="2"/>
    </row>
    <row r="50" spans="1:8" ht="17.25" customHeight="1" x14ac:dyDescent="0.25">
      <c r="A50" s="2"/>
      <c r="B50" s="29" t="s">
        <v>23</v>
      </c>
      <c r="C50" s="109" t="s">
        <v>61</v>
      </c>
      <c r="D50" s="109"/>
      <c r="E50" s="38">
        <f>3*2%</f>
        <v>0.06</v>
      </c>
      <c r="F50" s="31">
        <f t="shared" si="0"/>
        <v>118.53333333333333</v>
      </c>
      <c r="G50" s="2"/>
    </row>
    <row r="51" spans="1:8" ht="17.25" customHeight="1" x14ac:dyDescent="0.25">
      <c r="A51" s="2"/>
      <c r="B51" s="29" t="s">
        <v>25</v>
      </c>
      <c r="C51" s="109" t="s">
        <v>62</v>
      </c>
      <c r="D51" s="109"/>
      <c r="E51" s="38">
        <v>1.4999999999999999E-2</v>
      </c>
      <c r="F51" s="31">
        <f t="shared" si="0"/>
        <v>29.633333333333333</v>
      </c>
      <c r="G51" s="2"/>
    </row>
    <row r="52" spans="1:8" ht="17.25" customHeight="1" x14ac:dyDescent="0.25">
      <c r="A52" s="2"/>
      <c r="B52" s="29" t="s">
        <v>41</v>
      </c>
      <c r="C52" s="109" t="s">
        <v>63</v>
      </c>
      <c r="D52" s="109"/>
      <c r="E52" s="38">
        <v>0.01</v>
      </c>
      <c r="F52" s="31">
        <f t="shared" si="0"/>
        <v>19.755555555555556</v>
      </c>
      <c r="G52" s="2"/>
    </row>
    <row r="53" spans="1:8" ht="17.25" customHeight="1" x14ac:dyDescent="0.25">
      <c r="A53" s="2"/>
      <c r="B53" s="29" t="s">
        <v>64</v>
      </c>
      <c r="C53" s="109" t="s">
        <v>65</v>
      </c>
      <c r="D53" s="109"/>
      <c r="E53" s="38">
        <v>6.0000000000000001E-3</v>
      </c>
      <c r="F53" s="31">
        <f t="shared" si="0"/>
        <v>11.853333333333333</v>
      </c>
      <c r="G53" s="2"/>
    </row>
    <row r="54" spans="1:8" ht="17.25" customHeight="1" x14ac:dyDescent="0.25">
      <c r="A54" s="2"/>
      <c r="B54" s="29" t="s">
        <v>43</v>
      </c>
      <c r="C54" s="109" t="s">
        <v>66</v>
      </c>
      <c r="D54" s="109"/>
      <c r="E54" s="38">
        <v>2E-3</v>
      </c>
      <c r="F54" s="31">
        <f t="shared" si="0"/>
        <v>3.9511111111111115</v>
      </c>
      <c r="G54" s="2"/>
    </row>
    <row r="55" spans="1:8" ht="17.25" customHeight="1" x14ac:dyDescent="0.25">
      <c r="A55" s="2"/>
      <c r="B55" s="29" t="s">
        <v>45</v>
      </c>
      <c r="C55" s="109" t="s">
        <v>67</v>
      </c>
      <c r="D55" s="109"/>
      <c r="E55" s="38">
        <v>0.08</v>
      </c>
      <c r="F55" s="31">
        <f t="shared" si="0"/>
        <v>158.04444444444445</v>
      </c>
      <c r="G55" s="2"/>
    </row>
    <row r="56" spans="1:8" ht="17.25" customHeight="1" x14ac:dyDescent="0.25">
      <c r="A56" s="2"/>
      <c r="B56" s="100" t="s">
        <v>68</v>
      </c>
      <c r="C56" s="100"/>
      <c r="D56" s="100"/>
      <c r="E56" s="39">
        <f>SUM(E48:E55)</f>
        <v>0.39800000000000008</v>
      </c>
      <c r="F56" s="32">
        <f>SUM(F48:F55)</f>
        <v>786.27111111111128</v>
      </c>
      <c r="G56" s="2"/>
      <c r="H56" s="40"/>
    </row>
    <row r="57" spans="1:8" ht="17.25" customHeight="1" x14ac:dyDescent="0.25">
      <c r="A57" s="2"/>
      <c r="B57" s="20"/>
      <c r="C57" s="20"/>
      <c r="D57" s="20"/>
      <c r="E57" s="20"/>
      <c r="F57" s="20"/>
      <c r="G57" s="2"/>
    </row>
    <row r="58" spans="1:8" ht="17.25" customHeight="1" x14ac:dyDescent="0.25">
      <c r="A58" s="2"/>
      <c r="B58" s="104" t="s">
        <v>69</v>
      </c>
      <c r="C58" s="104"/>
      <c r="D58" s="104"/>
      <c r="E58" s="104"/>
      <c r="F58" s="104"/>
      <c r="G58" s="2"/>
    </row>
    <row r="59" spans="1:8" ht="17.25" customHeight="1" x14ac:dyDescent="0.25">
      <c r="A59" s="2"/>
      <c r="B59" s="20"/>
      <c r="C59" s="20"/>
      <c r="D59" s="20"/>
      <c r="E59" s="20"/>
      <c r="F59" s="20"/>
      <c r="G59" s="2"/>
    </row>
    <row r="60" spans="1:8" ht="17.25" customHeight="1" x14ac:dyDescent="0.25">
      <c r="A60" s="2"/>
      <c r="B60" s="28" t="s">
        <v>70</v>
      </c>
      <c r="C60" s="41" t="s">
        <v>71</v>
      </c>
      <c r="D60" s="41" t="s">
        <v>72</v>
      </c>
      <c r="E60" s="41" t="s">
        <v>73</v>
      </c>
      <c r="F60" s="28" t="s">
        <v>38</v>
      </c>
      <c r="G60" s="2"/>
    </row>
    <row r="61" spans="1:8" ht="17.25" customHeight="1" x14ac:dyDescent="0.25">
      <c r="A61" s="2"/>
      <c r="B61" s="29" t="s">
        <v>18</v>
      </c>
      <c r="C61" s="42" t="s">
        <v>74</v>
      </c>
      <c r="D61" s="31">
        <v>6</v>
      </c>
      <c r="E61" s="43">
        <v>44</v>
      </c>
      <c r="F61" s="44">
        <f>IF(((D61*E61)-(F25*6%))&gt;0,((D61*E61)-(F25*6%)),0)</f>
        <v>157.32</v>
      </c>
      <c r="G61" s="2"/>
    </row>
    <row r="62" spans="1:8" ht="17.25" customHeight="1" x14ac:dyDescent="0.25">
      <c r="A62" s="2"/>
      <c r="B62" s="29" t="s">
        <v>20</v>
      </c>
      <c r="C62" s="45" t="s">
        <v>75</v>
      </c>
      <c r="D62" s="31">
        <v>551.5</v>
      </c>
      <c r="E62" s="46">
        <v>1</v>
      </c>
      <c r="F62" s="47">
        <f>D62*E62*0.8</f>
        <v>441.20000000000005</v>
      </c>
      <c r="G62" s="2"/>
    </row>
    <row r="63" spans="1:8" ht="17.25" customHeight="1" x14ac:dyDescent="0.25">
      <c r="A63" s="2"/>
      <c r="B63" s="29" t="s">
        <v>23</v>
      </c>
      <c r="C63" s="109" t="s">
        <v>76</v>
      </c>
      <c r="D63" s="109"/>
      <c r="E63" s="109"/>
      <c r="F63" s="31">
        <f>F62/12</f>
        <v>36.766666666666673</v>
      </c>
      <c r="G63" s="2"/>
    </row>
    <row r="64" spans="1:8" ht="17.25" customHeight="1" x14ac:dyDescent="0.25">
      <c r="A64" s="2"/>
      <c r="B64" s="29" t="s">
        <v>25</v>
      </c>
      <c r="C64" s="109" t="s">
        <v>77</v>
      </c>
      <c r="D64" s="109"/>
      <c r="E64" s="109"/>
      <c r="F64" s="31">
        <v>75.5</v>
      </c>
      <c r="G64" s="2"/>
    </row>
    <row r="65" spans="1:7" ht="17.25" customHeight="1" x14ac:dyDescent="0.25">
      <c r="A65" s="2"/>
      <c r="B65" s="29" t="s">
        <v>41</v>
      </c>
      <c r="C65" s="109" t="s">
        <v>78</v>
      </c>
      <c r="D65" s="109"/>
      <c r="E65" s="109"/>
      <c r="F65" s="31">
        <v>25</v>
      </c>
      <c r="G65" s="2"/>
    </row>
    <row r="66" spans="1:7" ht="17.25" customHeight="1" x14ac:dyDescent="0.25">
      <c r="A66" s="2"/>
      <c r="B66" s="29" t="s">
        <v>64</v>
      </c>
      <c r="C66" s="109" t="s">
        <v>79</v>
      </c>
      <c r="D66" s="109"/>
      <c r="E66" s="109"/>
      <c r="F66" s="31">
        <v>25</v>
      </c>
      <c r="G66" s="2"/>
    </row>
    <row r="67" spans="1:7" ht="17.25" customHeight="1" x14ac:dyDescent="0.25">
      <c r="A67" s="2"/>
      <c r="B67" s="29" t="s">
        <v>43</v>
      </c>
      <c r="C67" s="109" t="s">
        <v>46</v>
      </c>
      <c r="D67" s="109"/>
      <c r="E67" s="109"/>
      <c r="F67" s="31">
        <v>0</v>
      </c>
      <c r="G67" s="2"/>
    </row>
    <row r="68" spans="1:7" ht="17.25" customHeight="1" x14ac:dyDescent="0.25">
      <c r="A68" s="2"/>
      <c r="B68" s="100" t="s">
        <v>47</v>
      </c>
      <c r="C68" s="100"/>
      <c r="D68" s="100"/>
      <c r="E68" s="100"/>
      <c r="F68" s="32">
        <f>SUM(F61:F67)</f>
        <v>760.78666666666663</v>
      </c>
      <c r="G68" s="2"/>
    </row>
    <row r="69" spans="1:7" ht="17.25" customHeight="1" x14ac:dyDescent="0.25">
      <c r="A69" s="2"/>
      <c r="B69" s="20"/>
      <c r="C69" s="20"/>
      <c r="D69" s="20"/>
      <c r="E69" s="20"/>
      <c r="F69" s="20"/>
      <c r="G69" s="2"/>
    </row>
    <row r="70" spans="1:7" ht="17.25" customHeight="1" x14ac:dyDescent="0.25">
      <c r="A70" s="2"/>
      <c r="B70" s="112" t="s">
        <v>80</v>
      </c>
      <c r="C70" s="112"/>
      <c r="D70" s="112"/>
      <c r="E70" s="112"/>
      <c r="F70" s="112"/>
      <c r="G70" s="2"/>
    </row>
    <row r="71" spans="1:7" ht="17.25" customHeight="1" x14ac:dyDescent="0.25">
      <c r="A71" s="2"/>
      <c r="B71" s="20"/>
      <c r="C71" s="20"/>
      <c r="D71" s="20"/>
      <c r="E71" s="20"/>
      <c r="F71" s="20"/>
      <c r="G71" s="2"/>
    </row>
    <row r="72" spans="1:7" ht="17.25" customHeight="1" x14ac:dyDescent="0.25">
      <c r="A72" s="2"/>
      <c r="B72" s="28">
        <v>2</v>
      </c>
      <c r="C72" s="100" t="s">
        <v>81</v>
      </c>
      <c r="D72" s="100"/>
      <c r="E72" s="100"/>
      <c r="F72" s="28" t="s">
        <v>38</v>
      </c>
      <c r="G72" s="2"/>
    </row>
    <row r="73" spans="1:7" ht="17.25" customHeight="1" x14ac:dyDescent="0.25">
      <c r="A73" s="2"/>
      <c r="B73" s="29" t="s">
        <v>50</v>
      </c>
      <c r="C73" s="109" t="s">
        <v>51</v>
      </c>
      <c r="D73" s="109"/>
      <c r="E73" s="109"/>
      <c r="F73" s="48">
        <f>F41</f>
        <v>197.55555555555554</v>
      </c>
      <c r="G73" s="2"/>
    </row>
    <row r="74" spans="1:7" ht="17.25" customHeight="1" x14ac:dyDescent="0.25">
      <c r="A74" s="2"/>
      <c r="B74" s="29" t="s">
        <v>56</v>
      </c>
      <c r="C74" s="109" t="s">
        <v>57</v>
      </c>
      <c r="D74" s="109"/>
      <c r="E74" s="109"/>
      <c r="F74" s="48">
        <f>F56</f>
        <v>786.27111111111128</v>
      </c>
      <c r="G74" s="2"/>
    </row>
    <row r="75" spans="1:7" ht="17.25" customHeight="1" x14ac:dyDescent="0.25">
      <c r="A75" s="2"/>
      <c r="B75" s="29" t="s">
        <v>70</v>
      </c>
      <c r="C75" s="109" t="s">
        <v>71</v>
      </c>
      <c r="D75" s="109"/>
      <c r="E75" s="109"/>
      <c r="F75" s="48">
        <f>F68</f>
        <v>760.78666666666663</v>
      </c>
      <c r="G75" s="2"/>
    </row>
    <row r="76" spans="1:7" ht="17.25" customHeight="1" x14ac:dyDescent="0.25">
      <c r="A76" s="2"/>
      <c r="B76" s="100" t="s">
        <v>47</v>
      </c>
      <c r="C76" s="100"/>
      <c r="D76" s="100"/>
      <c r="E76" s="100"/>
      <c r="F76" s="32">
        <f>SUM(F73:F75)</f>
        <v>1744.6133333333335</v>
      </c>
      <c r="G76" s="2"/>
    </row>
    <row r="77" spans="1:7" ht="17.25" customHeight="1" x14ac:dyDescent="0.25">
      <c r="A77" s="2"/>
      <c r="B77" s="20"/>
      <c r="C77" s="20"/>
      <c r="D77" s="20"/>
      <c r="E77" s="20"/>
      <c r="F77" s="20"/>
      <c r="G77" s="2"/>
    </row>
    <row r="78" spans="1:7" ht="17.25" customHeight="1" x14ac:dyDescent="0.25">
      <c r="A78" s="2"/>
      <c r="B78" s="20"/>
      <c r="C78" s="20"/>
      <c r="D78" s="20"/>
      <c r="E78" s="20"/>
      <c r="F78" s="20"/>
      <c r="G78" s="2"/>
    </row>
    <row r="79" spans="1:7" ht="17.25" customHeight="1" x14ac:dyDescent="0.25">
      <c r="A79" s="2"/>
      <c r="B79" s="99" t="s">
        <v>82</v>
      </c>
      <c r="C79" s="99"/>
      <c r="D79" s="99"/>
      <c r="E79" s="99"/>
      <c r="F79" s="99"/>
      <c r="G79" s="2"/>
    </row>
    <row r="80" spans="1:7" ht="17.25" customHeight="1" x14ac:dyDescent="0.25">
      <c r="A80" s="2"/>
      <c r="B80" s="20"/>
      <c r="C80" s="20"/>
      <c r="D80" s="20"/>
      <c r="E80" s="20"/>
      <c r="F80" s="20"/>
      <c r="G80" s="2"/>
    </row>
    <row r="81" spans="1:7" ht="17.25" customHeight="1" x14ac:dyDescent="0.25">
      <c r="A81" s="2"/>
      <c r="B81" s="28">
        <v>3</v>
      </c>
      <c r="C81" s="100" t="s">
        <v>83</v>
      </c>
      <c r="D81" s="100"/>
      <c r="E81" s="49" t="s">
        <v>58</v>
      </c>
      <c r="F81" s="28" t="s">
        <v>38</v>
      </c>
      <c r="G81" s="2"/>
    </row>
    <row r="82" spans="1:7" ht="17.25" customHeight="1" x14ac:dyDescent="0.25">
      <c r="A82" s="2"/>
      <c r="B82" s="29" t="s">
        <v>18</v>
      </c>
      <c r="C82" s="109" t="s">
        <v>84</v>
      </c>
      <c r="D82" s="109"/>
      <c r="E82" s="50">
        <f>0.05*(1/12)</f>
        <v>4.1666666666666666E-3</v>
      </c>
      <c r="F82" s="31">
        <f t="shared" ref="F82:F87" si="1">E82*$F$31</f>
        <v>7.4083333333333332</v>
      </c>
      <c r="G82" s="2"/>
    </row>
    <row r="83" spans="1:7" ht="17.25" customHeight="1" x14ac:dyDescent="0.25">
      <c r="A83" s="2"/>
      <c r="B83" s="29" t="s">
        <v>20</v>
      </c>
      <c r="C83" s="109" t="s">
        <v>85</v>
      </c>
      <c r="D83" s="109"/>
      <c r="E83" s="50">
        <f>E82*E55</f>
        <v>3.3333333333333332E-4</v>
      </c>
      <c r="F83" s="31">
        <f t="shared" si="1"/>
        <v>0.59266666666666667</v>
      </c>
      <c r="G83" s="2"/>
    </row>
    <row r="84" spans="1:7" ht="17.25" customHeight="1" x14ac:dyDescent="0.25">
      <c r="A84" s="2"/>
      <c r="B84" s="29" t="s">
        <v>23</v>
      </c>
      <c r="C84" s="109" t="s">
        <v>86</v>
      </c>
      <c r="D84" s="109"/>
      <c r="E84" s="50">
        <f>0.08*0.4*0.9*(1+2/12+(1/3*1/12))</f>
        <v>3.44E-2</v>
      </c>
      <c r="F84" s="31">
        <f t="shared" si="1"/>
        <v>61.163200000000003</v>
      </c>
      <c r="G84" s="2"/>
    </row>
    <row r="85" spans="1:7" ht="17.25" customHeight="1" x14ac:dyDescent="0.25">
      <c r="A85" s="2"/>
      <c r="B85" s="29" t="s">
        <v>25</v>
      </c>
      <c r="C85" s="109" t="s">
        <v>87</v>
      </c>
      <c r="D85" s="109"/>
      <c r="E85" s="50">
        <f>(7/30)/12</f>
        <v>1.9444444444444445E-2</v>
      </c>
      <c r="F85" s="31">
        <f t="shared" si="1"/>
        <v>34.572222222222223</v>
      </c>
      <c r="G85" s="2"/>
    </row>
    <row r="86" spans="1:7" ht="17.25" customHeight="1" x14ac:dyDescent="0.25">
      <c r="A86" s="2"/>
      <c r="B86" s="29" t="s">
        <v>41</v>
      </c>
      <c r="C86" s="109" t="s">
        <v>88</v>
      </c>
      <c r="D86" s="109"/>
      <c r="E86" s="50">
        <f>E85*E56</f>
        <v>7.7388888888888906E-3</v>
      </c>
      <c r="F86" s="31">
        <f t="shared" si="1"/>
        <v>13.759744444444447</v>
      </c>
      <c r="G86" s="2"/>
    </row>
    <row r="87" spans="1:7" ht="17.25" customHeight="1" x14ac:dyDescent="0.25">
      <c r="A87" s="2"/>
      <c r="B87" s="29" t="s">
        <v>64</v>
      </c>
      <c r="C87" s="109" t="s">
        <v>89</v>
      </c>
      <c r="D87" s="109"/>
      <c r="E87" s="50">
        <f>E85*0.08*0.4</f>
        <v>6.2222222222222236E-4</v>
      </c>
      <c r="F87" s="31">
        <f t="shared" si="1"/>
        <v>1.1063111111111115</v>
      </c>
      <c r="G87" s="2"/>
    </row>
    <row r="88" spans="1:7" ht="17.25" customHeight="1" x14ac:dyDescent="0.25">
      <c r="A88" s="2"/>
      <c r="B88" s="100" t="s">
        <v>47</v>
      </c>
      <c r="C88" s="100"/>
      <c r="D88" s="100"/>
      <c r="E88" s="51"/>
      <c r="F88" s="32">
        <f>SUM(F82:F87)</f>
        <v>118.60247777777779</v>
      </c>
      <c r="G88" s="2"/>
    </row>
    <row r="89" spans="1:7" ht="17.25" customHeight="1" x14ac:dyDescent="0.25">
      <c r="A89" s="2"/>
      <c r="B89" s="20"/>
      <c r="C89" s="20"/>
      <c r="D89" s="20"/>
      <c r="E89" s="20"/>
      <c r="F89" s="20"/>
      <c r="G89" s="2"/>
    </row>
    <row r="90" spans="1:7" ht="17.25" customHeight="1" x14ac:dyDescent="0.25">
      <c r="A90" s="2"/>
      <c r="B90" s="20"/>
      <c r="C90" s="20"/>
      <c r="D90" s="20"/>
      <c r="E90" s="20"/>
      <c r="F90" s="20"/>
      <c r="G90" s="2"/>
    </row>
    <row r="91" spans="1:7" ht="17.25" customHeight="1" x14ac:dyDescent="0.25">
      <c r="A91" s="2"/>
      <c r="B91" s="99" t="s">
        <v>90</v>
      </c>
      <c r="C91" s="99"/>
      <c r="D91" s="99"/>
      <c r="E91" s="99"/>
      <c r="F91" s="99"/>
      <c r="G91" s="2"/>
    </row>
    <row r="92" spans="1:7" ht="17.25" customHeight="1" x14ac:dyDescent="0.25">
      <c r="A92" s="2"/>
      <c r="B92" s="20"/>
      <c r="C92" s="20"/>
      <c r="D92" s="20"/>
      <c r="E92" s="20"/>
      <c r="F92" s="20"/>
      <c r="G92" s="2"/>
    </row>
    <row r="93" spans="1:7" ht="17.25" customHeight="1" x14ac:dyDescent="0.25">
      <c r="A93" s="2"/>
      <c r="B93" s="104" t="s">
        <v>91</v>
      </c>
      <c r="C93" s="104"/>
      <c r="D93" s="104"/>
      <c r="E93" s="104"/>
      <c r="F93" s="104"/>
      <c r="G93" s="2"/>
    </row>
    <row r="94" spans="1:7" ht="17.25" customHeight="1" x14ac:dyDescent="0.25">
      <c r="A94" s="2"/>
      <c r="B94" s="33"/>
      <c r="C94" s="20"/>
      <c r="D94" s="20"/>
      <c r="E94" s="20"/>
      <c r="F94" s="20"/>
      <c r="G94" s="2"/>
    </row>
    <row r="95" spans="1:7" ht="17.25" customHeight="1" x14ac:dyDescent="0.25">
      <c r="A95" s="2"/>
      <c r="B95" s="49" t="s">
        <v>92</v>
      </c>
      <c r="C95" s="113" t="s">
        <v>93</v>
      </c>
      <c r="D95" s="113"/>
      <c r="E95" s="49" t="s">
        <v>58</v>
      </c>
      <c r="F95" s="28" t="s">
        <v>38</v>
      </c>
      <c r="G95" s="2"/>
    </row>
    <row r="96" spans="1:7" ht="17.25" customHeight="1" x14ac:dyDescent="0.25">
      <c r="A96" s="2"/>
      <c r="B96" s="52" t="s">
        <v>18</v>
      </c>
      <c r="C96" s="114" t="s">
        <v>94</v>
      </c>
      <c r="D96" s="114"/>
      <c r="E96" s="50">
        <f>1/12</f>
        <v>8.3333333333333329E-2</v>
      </c>
      <c r="F96" s="53">
        <f t="shared" ref="F96:F103" si="2">E96*$F$31</f>
        <v>148.16666666666666</v>
      </c>
      <c r="G96" s="2"/>
    </row>
    <row r="97" spans="1:7" ht="17.25" customHeight="1" x14ac:dyDescent="0.25">
      <c r="A97" s="2"/>
      <c r="B97" s="52" t="s">
        <v>20</v>
      </c>
      <c r="C97" s="114" t="s">
        <v>95</v>
      </c>
      <c r="D97" s="114"/>
      <c r="E97" s="50">
        <f>1/30/12</f>
        <v>2.7777777777777779E-3</v>
      </c>
      <c r="F97" s="53">
        <f t="shared" si="2"/>
        <v>4.9388888888888891</v>
      </c>
      <c r="G97" s="2"/>
    </row>
    <row r="98" spans="1:7" ht="17.25" customHeight="1" x14ac:dyDescent="0.25">
      <c r="A98" s="2"/>
      <c r="B98" s="52" t="s">
        <v>23</v>
      </c>
      <c r="C98" s="114" t="s">
        <v>96</v>
      </c>
      <c r="D98" s="114"/>
      <c r="E98" s="50">
        <f>(5/30/12)*0.015</f>
        <v>2.0833333333333332E-4</v>
      </c>
      <c r="F98" s="53">
        <f t="shared" si="2"/>
        <v>0.37041666666666662</v>
      </c>
      <c r="G98" s="2"/>
    </row>
    <row r="99" spans="1:7" ht="17.25" customHeight="1" x14ac:dyDescent="0.25">
      <c r="A99" s="2"/>
      <c r="B99" s="52" t="s">
        <v>25</v>
      </c>
      <c r="C99" s="114" t="s">
        <v>97</v>
      </c>
      <c r="D99" s="114"/>
      <c r="E99" s="50">
        <f>(1/12)*0.0178</f>
        <v>1.4833333333333332E-3</v>
      </c>
      <c r="F99" s="53">
        <f t="shared" si="2"/>
        <v>2.6373666666666664</v>
      </c>
      <c r="G99" s="2"/>
    </row>
    <row r="100" spans="1:7" ht="17.25" customHeight="1" x14ac:dyDescent="0.25">
      <c r="A100" s="2"/>
      <c r="B100" s="52" t="s">
        <v>41</v>
      </c>
      <c r="C100" s="114" t="s">
        <v>98</v>
      </c>
      <c r="D100" s="114"/>
      <c r="E100" s="50">
        <f>11.11%*5.28%*50%</f>
        <v>2.9330399999999996E-3</v>
      </c>
      <c r="F100" s="53">
        <f t="shared" si="2"/>
        <v>5.2149451199999994</v>
      </c>
      <c r="G100" s="2"/>
    </row>
    <row r="101" spans="1:7" ht="17.25" customHeight="1" x14ac:dyDescent="0.25">
      <c r="A101" s="2"/>
      <c r="B101" s="52" t="s">
        <v>64</v>
      </c>
      <c r="C101" s="114" t="s">
        <v>99</v>
      </c>
      <c r="D101" s="114"/>
      <c r="E101" s="50">
        <f>5/30/12</f>
        <v>1.3888888888888888E-2</v>
      </c>
      <c r="F101" s="53">
        <f t="shared" si="2"/>
        <v>24.694444444444443</v>
      </c>
      <c r="G101" s="2"/>
    </row>
    <row r="102" spans="1:7" ht="17.25" customHeight="1" x14ac:dyDescent="0.25">
      <c r="A102" s="2"/>
      <c r="B102" s="115" t="s">
        <v>100</v>
      </c>
      <c r="C102" s="115"/>
      <c r="D102" s="115"/>
      <c r="E102" s="54">
        <f>SUM(E96:E101)</f>
        <v>0.10462470666666668</v>
      </c>
      <c r="F102" s="55">
        <f t="shared" si="2"/>
        <v>186.02272845333334</v>
      </c>
      <c r="G102" s="2"/>
    </row>
    <row r="103" spans="1:7" ht="17.25" customHeight="1" x14ac:dyDescent="0.25">
      <c r="A103" s="2"/>
      <c r="B103" s="56" t="s">
        <v>43</v>
      </c>
      <c r="C103" s="116" t="s">
        <v>101</v>
      </c>
      <c r="D103" s="116"/>
      <c r="E103" s="57">
        <f>E102*E56</f>
        <v>4.1640633253333344E-2</v>
      </c>
      <c r="F103" s="53">
        <f t="shared" si="2"/>
        <v>74.037045924426678</v>
      </c>
      <c r="G103" s="2"/>
    </row>
    <row r="104" spans="1:7" ht="17.25" customHeight="1" x14ac:dyDescent="0.25">
      <c r="A104" s="2"/>
      <c r="B104" s="100" t="s">
        <v>68</v>
      </c>
      <c r="C104" s="100"/>
      <c r="D104" s="100"/>
      <c r="E104" s="54">
        <f>SUM(E102:E103)</f>
        <v>0.14626533992000001</v>
      </c>
      <c r="F104" s="37">
        <f>SUM(F102:F103)</f>
        <v>260.05977437776005</v>
      </c>
      <c r="G104" s="2"/>
    </row>
    <row r="105" spans="1:7" ht="17.25" customHeight="1" x14ac:dyDescent="0.25">
      <c r="A105" s="2"/>
      <c r="B105" s="20"/>
      <c r="C105" s="20"/>
      <c r="D105" s="20"/>
      <c r="E105" s="20"/>
      <c r="F105" s="20"/>
      <c r="G105" s="2"/>
    </row>
    <row r="106" spans="1:7" ht="17.25" customHeight="1" x14ac:dyDescent="0.25">
      <c r="A106" s="2"/>
      <c r="B106" s="104" t="s">
        <v>102</v>
      </c>
      <c r="C106" s="104"/>
      <c r="D106" s="104"/>
      <c r="E106" s="34"/>
      <c r="F106" s="58"/>
      <c r="G106" s="2"/>
    </row>
    <row r="107" spans="1:7" ht="17.25" customHeight="1" x14ac:dyDescent="0.25">
      <c r="A107" s="2"/>
      <c r="B107" s="33"/>
      <c r="C107" s="20"/>
      <c r="D107" s="20"/>
      <c r="E107" s="20"/>
      <c r="F107" s="20"/>
      <c r="G107" s="2"/>
    </row>
    <row r="108" spans="1:7" ht="17.25" customHeight="1" x14ac:dyDescent="0.25">
      <c r="A108" s="2"/>
      <c r="B108" s="28" t="s">
        <v>103</v>
      </c>
      <c r="C108" s="105" t="s">
        <v>104</v>
      </c>
      <c r="D108" s="105"/>
      <c r="E108" s="49" t="s">
        <v>58</v>
      </c>
      <c r="F108" s="28" t="s">
        <v>38</v>
      </c>
      <c r="G108" s="2"/>
    </row>
    <row r="109" spans="1:7" ht="17.25" customHeight="1" x14ac:dyDescent="0.25">
      <c r="A109" s="2"/>
      <c r="B109" s="29" t="s">
        <v>18</v>
      </c>
      <c r="C109" s="101" t="s">
        <v>105</v>
      </c>
      <c r="D109" s="101"/>
      <c r="E109" s="50">
        <v>0</v>
      </c>
      <c r="F109" s="53">
        <f>E109*F31</f>
        <v>0</v>
      </c>
      <c r="G109" s="2"/>
    </row>
    <row r="110" spans="1:7" ht="17.25" customHeight="1" x14ac:dyDescent="0.25">
      <c r="A110" s="2"/>
      <c r="B110" s="105" t="s">
        <v>47</v>
      </c>
      <c r="C110" s="105"/>
      <c r="D110" s="105"/>
      <c r="E110" s="54">
        <f>SUM(E109)</f>
        <v>0</v>
      </c>
      <c r="F110" s="55">
        <f>SUM(F109)</f>
        <v>0</v>
      </c>
      <c r="G110" s="2"/>
    </row>
    <row r="111" spans="1:7" ht="17.25" customHeight="1" x14ac:dyDescent="0.25">
      <c r="A111" s="2"/>
      <c r="B111" s="20"/>
      <c r="C111" s="20"/>
      <c r="D111" s="20"/>
      <c r="E111" s="20"/>
      <c r="F111" s="20"/>
      <c r="G111" s="2"/>
    </row>
    <row r="112" spans="1:7" ht="17.25" customHeight="1" x14ac:dyDescent="0.25">
      <c r="A112" s="2"/>
      <c r="B112" s="112" t="s">
        <v>106</v>
      </c>
      <c r="C112" s="112"/>
      <c r="D112" s="112"/>
      <c r="E112" s="112"/>
      <c r="F112" s="112"/>
      <c r="G112" s="2"/>
    </row>
    <row r="113" spans="1:7" ht="17.25" customHeight="1" x14ac:dyDescent="0.25">
      <c r="A113" s="2"/>
      <c r="B113" s="33"/>
      <c r="C113" s="20"/>
      <c r="D113" s="20"/>
      <c r="E113" s="20"/>
      <c r="F113" s="20"/>
      <c r="G113" s="2"/>
    </row>
    <row r="114" spans="1:7" ht="17.25" customHeight="1" x14ac:dyDescent="0.25">
      <c r="A114" s="2"/>
      <c r="B114" s="28">
        <v>4</v>
      </c>
      <c r="C114" s="100" t="s">
        <v>107</v>
      </c>
      <c r="D114" s="100"/>
      <c r="E114" s="100"/>
      <c r="F114" s="28" t="s">
        <v>38</v>
      </c>
      <c r="G114" s="2"/>
    </row>
    <row r="115" spans="1:7" ht="17.25" customHeight="1" x14ac:dyDescent="0.25">
      <c r="A115" s="2"/>
      <c r="B115" s="29" t="s">
        <v>92</v>
      </c>
      <c r="C115" s="109" t="s">
        <v>108</v>
      </c>
      <c r="D115" s="109"/>
      <c r="E115" s="109"/>
      <c r="F115" s="31">
        <f>F104</f>
        <v>260.05977437776005</v>
      </c>
      <c r="G115" s="2"/>
    </row>
    <row r="116" spans="1:7" ht="17.25" customHeight="1" x14ac:dyDescent="0.25">
      <c r="A116" s="2"/>
      <c r="B116" s="29" t="s">
        <v>103</v>
      </c>
      <c r="C116" s="109" t="s">
        <v>104</v>
      </c>
      <c r="D116" s="109"/>
      <c r="E116" s="109"/>
      <c r="F116" s="31">
        <f>F110</f>
        <v>0</v>
      </c>
      <c r="G116" s="2"/>
    </row>
    <row r="117" spans="1:7" ht="17.25" customHeight="1" x14ac:dyDescent="0.25">
      <c r="A117" s="2"/>
      <c r="B117" s="100" t="s">
        <v>47</v>
      </c>
      <c r="C117" s="100"/>
      <c r="D117" s="100"/>
      <c r="E117" s="100"/>
      <c r="F117" s="32">
        <f>SUM(F115:F116)</f>
        <v>260.05977437776005</v>
      </c>
      <c r="G117" s="2"/>
    </row>
    <row r="118" spans="1:7" ht="17.25" customHeight="1" x14ac:dyDescent="0.25">
      <c r="A118" s="2"/>
      <c r="B118" s="20"/>
      <c r="C118" s="20"/>
      <c r="D118" s="20"/>
      <c r="E118" s="20"/>
      <c r="F118" s="20"/>
      <c r="G118" s="2"/>
    </row>
    <row r="119" spans="1:7" ht="17.25" customHeight="1" x14ac:dyDescent="0.25">
      <c r="A119" s="2"/>
      <c r="B119" s="20"/>
      <c r="C119" s="20"/>
      <c r="D119" s="20"/>
      <c r="E119" s="20"/>
      <c r="F119" s="20"/>
      <c r="G119" s="2"/>
    </row>
    <row r="120" spans="1:7" ht="17.25" customHeight="1" x14ac:dyDescent="0.25">
      <c r="A120" s="2"/>
      <c r="B120" s="99" t="s">
        <v>109</v>
      </c>
      <c r="C120" s="99"/>
      <c r="D120" s="99"/>
      <c r="E120" s="99"/>
      <c r="F120" s="99"/>
      <c r="G120" s="2"/>
    </row>
    <row r="121" spans="1:7" ht="17.25" customHeight="1" x14ac:dyDescent="0.25">
      <c r="A121" s="2"/>
      <c r="B121" s="20"/>
      <c r="C121" s="20"/>
      <c r="D121" s="20"/>
      <c r="E121" s="20"/>
      <c r="F121" s="20"/>
      <c r="G121" s="2"/>
    </row>
    <row r="122" spans="1:7" ht="17.25" customHeight="1" x14ac:dyDescent="0.25">
      <c r="A122" s="2"/>
      <c r="B122" s="28">
        <v>5</v>
      </c>
      <c r="C122" s="100" t="s">
        <v>110</v>
      </c>
      <c r="D122" s="100"/>
      <c r="E122" s="100"/>
      <c r="F122" s="28" t="s">
        <v>38</v>
      </c>
      <c r="G122" s="2"/>
    </row>
    <row r="123" spans="1:7" ht="17.25" customHeight="1" x14ac:dyDescent="0.25">
      <c r="A123" s="2"/>
      <c r="B123" s="29" t="s">
        <v>18</v>
      </c>
      <c r="C123" s="109" t="s">
        <v>111</v>
      </c>
      <c r="D123" s="109"/>
      <c r="E123" s="109"/>
      <c r="F123" s="78">
        <f>Uniformes!I32</f>
        <v>113.27249999999999</v>
      </c>
      <c r="G123" s="2"/>
    </row>
    <row r="124" spans="1:7" ht="17.25" customHeight="1" x14ac:dyDescent="0.25">
      <c r="A124" s="2"/>
      <c r="B124" s="29" t="s">
        <v>20</v>
      </c>
      <c r="C124" s="109" t="s">
        <v>112</v>
      </c>
      <c r="D124" s="109"/>
      <c r="E124" s="109"/>
      <c r="F124" s="78">
        <v>0</v>
      </c>
      <c r="G124" s="2"/>
    </row>
    <row r="125" spans="1:7" ht="17.25" customHeight="1" x14ac:dyDescent="0.25">
      <c r="A125" s="2"/>
      <c r="B125" s="29" t="s">
        <v>23</v>
      </c>
      <c r="C125" s="109" t="s">
        <v>113</v>
      </c>
      <c r="D125" s="109"/>
      <c r="E125" s="109"/>
      <c r="F125" s="59">
        <v>15</v>
      </c>
      <c r="G125" s="2"/>
    </row>
    <row r="126" spans="1:7" ht="17.25" customHeight="1" x14ac:dyDescent="0.25">
      <c r="A126" s="2"/>
      <c r="B126" s="29" t="s">
        <v>25</v>
      </c>
      <c r="C126" s="109" t="s">
        <v>46</v>
      </c>
      <c r="D126" s="109"/>
      <c r="E126" s="109"/>
      <c r="F126" s="31">
        <v>0</v>
      </c>
      <c r="G126" s="2"/>
    </row>
    <row r="127" spans="1:7" ht="17.25" customHeight="1" x14ac:dyDescent="0.25">
      <c r="A127" s="2"/>
      <c r="B127" s="100" t="s">
        <v>68</v>
      </c>
      <c r="C127" s="100"/>
      <c r="D127" s="100"/>
      <c r="E127" s="100"/>
      <c r="F127" s="32">
        <f>SUM(F123:F126)</f>
        <v>128.27249999999998</v>
      </c>
      <c r="G127" s="2"/>
    </row>
    <row r="128" spans="1:7" ht="17.25" customHeight="1" x14ac:dyDescent="0.25">
      <c r="A128" s="2"/>
      <c r="B128" s="20"/>
      <c r="C128" s="20"/>
      <c r="D128" s="20"/>
      <c r="E128" s="20"/>
      <c r="F128" s="20"/>
      <c r="G128" s="2"/>
    </row>
    <row r="129" spans="1:7" ht="17.25" customHeight="1" x14ac:dyDescent="0.25">
      <c r="A129" s="2"/>
      <c r="B129" s="20"/>
      <c r="C129" s="20"/>
      <c r="D129" s="20"/>
      <c r="E129" s="20"/>
      <c r="F129" s="20"/>
      <c r="G129" s="2"/>
    </row>
    <row r="130" spans="1:7" ht="17.25" customHeight="1" x14ac:dyDescent="0.25">
      <c r="A130" s="2"/>
      <c r="B130" s="99" t="s">
        <v>114</v>
      </c>
      <c r="C130" s="99"/>
      <c r="D130" s="99"/>
      <c r="E130" s="99"/>
      <c r="F130" s="99"/>
      <c r="G130" s="2"/>
    </row>
    <row r="131" spans="1:7" ht="17.25" customHeight="1" x14ac:dyDescent="0.25">
      <c r="A131" s="2"/>
      <c r="B131" s="20"/>
      <c r="C131" s="20"/>
      <c r="D131" s="20"/>
      <c r="E131" s="20"/>
      <c r="F131" s="20"/>
      <c r="G131" s="2"/>
    </row>
    <row r="132" spans="1:7" ht="17.25" customHeight="1" x14ac:dyDescent="0.25">
      <c r="A132" s="2"/>
      <c r="B132" s="28">
        <v>6</v>
      </c>
      <c r="C132" s="100" t="s">
        <v>115</v>
      </c>
      <c r="D132" s="100"/>
      <c r="E132" s="28" t="s">
        <v>58</v>
      </c>
      <c r="F132" s="28" t="s">
        <v>38</v>
      </c>
      <c r="G132" s="2"/>
    </row>
    <row r="133" spans="1:7" ht="17.25" customHeight="1" x14ac:dyDescent="0.25">
      <c r="A133" s="2"/>
      <c r="B133" s="29" t="s">
        <v>18</v>
      </c>
      <c r="C133" s="109" t="s">
        <v>116</v>
      </c>
      <c r="D133" s="109"/>
      <c r="E133" s="60">
        <v>0.06</v>
      </c>
      <c r="F133" s="61">
        <f>F150*E133</f>
        <v>241.77288512933231</v>
      </c>
      <c r="G133" s="2"/>
    </row>
    <row r="134" spans="1:7" ht="17.25" customHeight="1" x14ac:dyDescent="0.25">
      <c r="A134" s="2"/>
      <c r="B134" s="29" t="s">
        <v>20</v>
      </c>
      <c r="C134" s="109" t="s">
        <v>117</v>
      </c>
      <c r="D134" s="109"/>
      <c r="E134" s="62">
        <v>6.7900000000000002E-2</v>
      </c>
      <c r="F134" s="48">
        <f>E134*(F150+F133)</f>
        <v>290.02269390497605</v>
      </c>
      <c r="G134" s="2"/>
    </row>
    <row r="135" spans="1:7" ht="17.25" customHeight="1" x14ac:dyDescent="0.25">
      <c r="A135" s="2"/>
      <c r="B135" s="29" t="s">
        <v>23</v>
      </c>
      <c r="C135" s="109" t="s">
        <v>118</v>
      </c>
      <c r="D135" s="109"/>
      <c r="E135" s="62">
        <f>SUM(E136:E138)</f>
        <v>8.6499999999999994E-2</v>
      </c>
      <c r="F135" s="48">
        <f>((F150+F133+F134)/(1-E135))*E135</f>
        <v>431.91705197729073</v>
      </c>
      <c r="G135" s="2"/>
    </row>
    <row r="136" spans="1:7" ht="17.25" customHeight="1" x14ac:dyDescent="0.25">
      <c r="A136" s="2"/>
      <c r="B136" s="29"/>
      <c r="C136" s="109" t="s">
        <v>119</v>
      </c>
      <c r="D136" s="109"/>
      <c r="E136" s="63">
        <f>3.65%</f>
        <v>3.6499999999999998E-2</v>
      </c>
      <c r="F136" s="48">
        <f>((F150+F133+F134)/(1-E135))*E136</f>
        <v>182.25401615226718</v>
      </c>
      <c r="G136" s="2"/>
    </row>
    <row r="137" spans="1:7" ht="17.25" customHeight="1" x14ac:dyDescent="0.25">
      <c r="A137" s="2"/>
      <c r="B137" s="29"/>
      <c r="C137" s="109" t="s">
        <v>120</v>
      </c>
      <c r="D137" s="109"/>
      <c r="E137" s="62">
        <v>0</v>
      </c>
      <c r="F137" s="48">
        <f>((F150+F133+F134)/(1-E135))*E137</f>
        <v>0</v>
      </c>
      <c r="G137" s="2"/>
    </row>
    <row r="138" spans="1:7" ht="17.25" customHeight="1" x14ac:dyDescent="0.25">
      <c r="A138" s="2"/>
      <c r="B138" s="29"/>
      <c r="C138" s="109" t="s">
        <v>121</v>
      </c>
      <c r="D138" s="109"/>
      <c r="E138" s="62">
        <v>0.05</v>
      </c>
      <c r="F138" s="48">
        <f>((F150+F133+F134)/(1-E135))*E138</f>
        <v>249.66303582502357</v>
      </c>
      <c r="G138" s="2"/>
    </row>
    <row r="139" spans="1:7" ht="17.25" customHeight="1" x14ac:dyDescent="0.25">
      <c r="A139" s="2"/>
      <c r="B139" s="100" t="s">
        <v>68</v>
      </c>
      <c r="C139" s="100"/>
      <c r="D139" s="100"/>
      <c r="E139" s="39">
        <f>SUM(E133:E135)</f>
        <v>0.21440000000000001</v>
      </c>
      <c r="F139" s="32">
        <f>SUM(F133:F138)</f>
        <v>1395.62968298889</v>
      </c>
      <c r="G139" s="2"/>
    </row>
    <row r="140" spans="1:7" ht="17.25" customHeight="1" x14ac:dyDescent="0.25">
      <c r="A140" s="2"/>
      <c r="B140" s="20"/>
      <c r="C140" s="20"/>
      <c r="D140" s="20"/>
      <c r="E140" s="20"/>
      <c r="F140" s="20"/>
      <c r="G140" s="2"/>
    </row>
    <row r="141" spans="1:7" ht="17.25" customHeight="1" x14ac:dyDescent="0.25">
      <c r="A141" s="2"/>
      <c r="B141" s="20"/>
      <c r="C141" s="20"/>
      <c r="D141" s="20"/>
      <c r="E141" s="20"/>
      <c r="F141" s="20"/>
      <c r="G141" s="2"/>
    </row>
    <row r="142" spans="1:7" ht="17.25" customHeight="1" x14ac:dyDescent="0.25">
      <c r="A142" s="2"/>
      <c r="B142" s="99" t="s">
        <v>122</v>
      </c>
      <c r="C142" s="99"/>
      <c r="D142" s="99"/>
      <c r="E142" s="99"/>
      <c r="F142" s="99"/>
      <c r="G142" s="2"/>
    </row>
    <row r="143" spans="1:7" ht="17.25" customHeight="1" x14ac:dyDescent="0.25">
      <c r="A143" s="2"/>
      <c r="B143" s="20"/>
      <c r="C143" s="20"/>
      <c r="D143" s="20"/>
      <c r="E143" s="20"/>
      <c r="F143" s="20"/>
      <c r="G143" s="2"/>
    </row>
    <row r="144" spans="1:7" ht="17.25" customHeight="1" x14ac:dyDescent="0.25">
      <c r="A144" s="2"/>
      <c r="B144" s="28"/>
      <c r="C144" s="100" t="s">
        <v>123</v>
      </c>
      <c r="D144" s="100"/>
      <c r="E144" s="100"/>
      <c r="F144" s="28" t="s">
        <v>38</v>
      </c>
      <c r="G144" s="2"/>
    </row>
    <row r="145" spans="1:7" ht="17.25" customHeight="1" x14ac:dyDescent="0.25">
      <c r="A145" s="2"/>
      <c r="B145" s="28" t="s">
        <v>18</v>
      </c>
      <c r="C145" s="109" t="s">
        <v>36</v>
      </c>
      <c r="D145" s="109"/>
      <c r="E145" s="109"/>
      <c r="F145" s="31">
        <f>F31</f>
        <v>1778</v>
      </c>
      <c r="G145" s="2"/>
    </row>
    <row r="146" spans="1:7" ht="17.25" customHeight="1" x14ac:dyDescent="0.25">
      <c r="A146" s="2"/>
      <c r="B146" s="28" t="s">
        <v>20</v>
      </c>
      <c r="C146" s="109" t="s">
        <v>48</v>
      </c>
      <c r="D146" s="109"/>
      <c r="E146" s="109"/>
      <c r="F146" s="31">
        <f>F76</f>
        <v>1744.6133333333335</v>
      </c>
      <c r="G146" s="2"/>
    </row>
    <row r="147" spans="1:7" ht="17.25" customHeight="1" x14ac:dyDescent="0.25">
      <c r="A147" s="2"/>
      <c r="B147" s="28" t="s">
        <v>23</v>
      </c>
      <c r="C147" s="109" t="s">
        <v>82</v>
      </c>
      <c r="D147" s="109"/>
      <c r="E147" s="109"/>
      <c r="F147" s="31">
        <f>F88</f>
        <v>118.60247777777779</v>
      </c>
      <c r="G147" s="2"/>
    </row>
    <row r="148" spans="1:7" ht="17.25" customHeight="1" x14ac:dyDescent="0.25">
      <c r="A148" s="2"/>
      <c r="B148" s="28" t="s">
        <v>25</v>
      </c>
      <c r="C148" s="109" t="s">
        <v>90</v>
      </c>
      <c r="D148" s="109"/>
      <c r="E148" s="109"/>
      <c r="F148" s="31">
        <f>F117</f>
        <v>260.05977437776005</v>
      </c>
      <c r="G148" s="2"/>
    </row>
    <row r="149" spans="1:7" ht="17.25" customHeight="1" x14ac:dyDescent="0.25">
      <c r="A149" s="2"/>
      <c r="B149" s="28" t="s">
        <v>41</v>
      </c>
      <c r="C149" s="109" t="s">
        <v>109</v>
      </c>
      <c r="D149" s="109"/>
      <c r="E149" s="109"/>
      <c r="F149" s="31">
        <f>F127</f>
        <v>128.27249999999998</v>
      </c>
      <c r="G149" s="2"/>
    </row>
    <row r="150" spans="1:7" ht="17.25" customHeight="1" x14ac:dyDescent="0.25">
      <c r="A150" s="2"/>
      <c r="B150" s="100" t="s">
        <v>124</v>
      </c>
      <c r="C150" s="100"/>
      <c r="D150" s="100"/>
      <c r="E150" s="100"/>
      <c r="F150" s="37">
        <f>SUM(F145:F149)</f>
        <v>4029.5480854888719</v>
      </c>
      <c r="G150" s="2"/>
    </row>
    <row r="151" spans="1:7" ht="17.25" customHeight="1" x14ac:dyDescent="0.25">
      <c r="A151" s="2"/>
      <c r="B151" s="28" t="s">
        <v>64</v>
      </c>
      <c r="C151" s="109" t="s">
        <v>125</v>
      </c>
      <c r="D151" s="109"/>
      <c r="E151" s="109"/>
      <c r="F151" s="31">
        <f>F139</f>
        <v>1395.62968298889</v>
      </c>
      <c r="G151" s="2"/>
    </row>
    <row r="152" spans="1:7" ht="17.25" customHeight="1" x14ac:dyDescent="0.25">
      <c r="A152" s="2"/>
      <c r="B152" s="100" t="s">
        <v>126</v>
      </c>
      <c r="C152" s="100"/>
      <c r="D152" s="100"/>
      <c r="E152" s="100"/>
      <c r="F152" s="37">
        <f>TRUNC(SUM(F150:F151),2)</f>
        <v>5425.17</v>
      </c>
      <c r="G152" s="2"/>
    </row>
    <row r="153" spans="1:7" ht="17.25" customHeight="1" x14ac:dyDescent="0.25">
      <c r="A153" s="2"/>
      <c r="B153" s="20"/>
      <c r="C153" s="20"/>
      <c r="D153" s="20"/>
      <c r="E153" s="20"/>
      <c r="F153" s="20"/>
      <c r="G153" s="2"/>
    </row>
    <row r="154" spans="1:7" ht="17.25" customHeight="1" x14ac:dyDescent="0.25">
      <c r="A154" s="2"/>
      <c r="B154" s="20"/>
      <c r="C154" s="20"/>
      <c r="D154" s="20"/>
      <c r="E154" s="20"/>
      <c r="F154" s="20"/>
      <c r="G154" s="2"/>
    </row>
  </sheetData>
  <mergeCells count="111">
    <mergeCell ref="B150:E150"/>
    <mergeCell ref="C151:E151"/>
    <mergeCell ref="B152:E152"/>
    <mergeCell ref="C138:D138"/>
    <mergeCell ref="B139:D139"/>
    <mergeCell ref="B142:F142"/>
    <mergeCell ref="C144:E144"/>
    <mergeCell ref="C145:E145"/>
    <mergeCell ref="C146:E146"/>
    <mergeCell ref="C147:E147"/>
    <mergeCell ref="C148:E148"/>
    <mergeCell ref="C149:E149"/>
    <mergeCell ref="C126:E126"/>
    <mergeCell ref="B127:E127"/>
    <mergeCell ref="B130:F130"/>
    <mergeCell ref="C132:D132"/>
    <mergeCell ref="C133:D133"/>
    <mergeCell ref="C134:D134"/>
    <mergeCell ref="C135:D135"/>
    <mergeCell ref="C136:D136"/>
    <mergeCell ref="C137:D137"/>
    <mergeCell ref="C114:E114"/>
    <mergeCell ref="C115:E115"/>
    <mergeCell ref="C116:E116"/>
    <mergeCell ref="B117:E117"/>
    <mergeCell ref="B120:F120"/>
    <mergeCell ref="C122:E122"/>
    <mergeCell ref="C123:E123"/>
    <mergeCell ref="C124:E124"/>
    <mergeCell ref="C125:E125"/>
    <mergeCell ref="C101:D101"/>
    <mergeCell ref="B102:D102"/>
    <mergeCell ref="C103:D103"/>
    <mergeCell ref="B104:D104"/>
    <mergeCell ref="B106:D106"/>
    <mergeCell ref="C108:D108"/>
    <mergeCell ref="C109:D109"/>
    <mergeCell ref="B110:D110"/>
    <mergeCell ref="B112:F112"/>
    <mergeCell ref="B88:D88"/>
    <mergeCell ref="B91:F91"/>
    <mergeCell ref="B93:F93"/>
    <mergeCell ref="C95:D95"/>
    <mergeCell ref="C96:D96"/>
    <mergeCell ref="C97:D97"/>
    <mergeCell ref="C98:D98"/>
    <mergeCell ref="C99:D99"/>
    <mergeCell ref="C100:D100"/>
    <mergeCell ref="B76:E76"/>
    <mergeCell ref="B79:F79"/>
    <mergeCell ref="C81:D81"/>
    <mergeCell ref="C82:D82"/>
    <mergeCell ref="C83:D83"/>
    <mergeCell ref="C84:D84"/>
    <mergeCell ref="C85:D85"/>
    <mergeCell ref="C86:D86"/>
    <mergeCell ref="C87:D87"/>
    <mergeCell ref="C65:E65"/>
    <mergeCell ref="C66:E66"/>
    <mergeCell ref="C67:E67"/>
    <mergeCell ref="B68:E68"/>
    <mergeCell ref="B70:F70"/>
    <mergeCell ref="C72:E72"/>
    <mergeCell ref="C73:E73"/>
    <mergeCell ref="C74:E74"/>
    <mergeCell ref="C75:E75"/>
    <mergeCell ref="C51:D51"/>
    <mergeCell ref="C52:D52"/>
    <mergeCell ref="C53:D53"/>
    <mergeCell ref="C54:D54"/>
    <mergeCell ref="C55:D55"/>
    <mergeCell ref="B56:D56"/>
    <mergeCell ref="B58:F58"/>
    <mergeCell ref="C63:E63"/>
    <mergeCell ref="C64:E64"/>
    <mergeCell ref="B41:E41"/>
    <mergeCell ref="B43:E43"/>
    <mergeCell ref="B45:F45"/>
    <mergeCell ref="C47:D47"/>
    <mergeCell ref="C48:D48"/>
    <mergeCell ref="C49:D49"/>
    <mergeCell ref="C50:D50"/>
    <mergeCell ref="C39:D39"/>
    <mergeCell ref="C40:D40"/>
    <mergeCell ref="C26:D26"/>
    <mergeCell ref="C27:D27"/>
    <mergeCell ref="C28:D28"/>
    <mergeCell ref="C29:D29"/>
    <mergeCell ref="C30:D30"/>
    <mergeCell ref="B31:E31"/>
    <mergeCell ref="B34:F34"/>
    <mergeCell ref="B36:F36"/>
    <mergeCell ref="C38:D38"/>
    <mergeCell ref="D14:F14"/>
    <mergeCell ref="D15:F15"/>
    <mergeCell ref="D16:F16"/>
    <mergeCell ref="D17:F17"/>
    <mergeCell ref="D18:F18"/>
    <mergeCell ref="D19:F19"/>
    <mergeCell ref="B22:F22"/>
    <mergeCell ref="C24:E24"/>
    <mergeCell ref="C25:E25"/>
    <mergeCell ref="B2:F2"/>
    <mergeCell ref="B3:F3"/>
    <mergeCell ref="B4:F4"/>
    <mergeCell ref="B6:F6"/>
    <mergeCell ref="D8:F8"/>
    <mergeCell ref="D9:F9"/>
    <mergeCell ref="D10:F10"/>
    <mergeCell ref="D11:F11"/>
    <mergeCell ref="D13:F13"/>
  </mergeCells>
  <printOptions horizontalCentered="1"/>
  <pageMargins left="0.51180555555555596" right="0.51180555555555596" top="0.78749999999999998" bottom="0.78749999999999998" header="0.511811023622047" footer="0.511811023622047"/>
  <pageSetup paperSize="9" scale="77" fitToHeight="0" orientation="portrait" horizontalDpi="300" verticalDpi="300" r:id="rId1"/>
  <rowBreaks count="2" manualBreakCount="2">
    <brk id="56" min="1" max="5" man="1"/>
    <brk id="110" min="1" max="5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4"/>
  <sheetViews>
    <sheetView topLeftCell="A94" zoomScale="80" zoomScaleNormal="80" workbookViewId="0">
      <selection activeCell="B111" sqref="B111"/>
    </sheetView>
  </sheetViews>
  <sheetFormatPr defaultColWidth="9.140625" defaultRowHeight="15" x14ac:dyDescent="0.25"/>
  <cols>
    <col min="1" max="1" width="3.140625" style="19" customWidth="1"/>
    <col min="2" max="2" width="10" style="19" customWidth="1"/>
    <col min="3" max="3" width="62.140625" style="19" customWidth="1"/>
    <col min="4" max="6" width="15.5703125" style="19" customWidth="1"/>
    <col min="7" max="7" width="3.140625" style="19" customWidth="1"/>
    <col min="8" max="16384" width="9.140625" style="19"/>
  </cols>
  <sheetData>
    <row r="1" spans="1:7" ht="17.25" customHeight="1" x14ac:dyDescent="0.25">
      <c r="A1" s="2"/>
      <c r="B1" s="20"/>
      <c r="C1" s="20"/>
      <c r="D1" s="20"/>
      <c r="E1" s="20"/>
      <c r="F1" s="20"/>
      <c r="G1" s="2"/>
    </row>
    <row r="2" spans="1:7" ht="17.25" customHeight="1" x14ac:dyDescent="0.25">
      <c r="A2" s="2"/>
      <c r="B2" s="94" t="s">
        <v>0</v>
      </c>
      <c r="C2" s="94"/>
      <c r="D2" s="94"/>
      <c r="E2" s="94"/>
      <c r="F2" s="94"/>
      <c r="G2" s="2"/>
    </row>
    <row r="3" spans="1:7" ht="17.25" customHeight="1" x14ac:dyDescent="0.25">
      <c r="A3" s="2"/>
      <c r="B3" s="94" t="s">
        <v>1</v>
      </c>
      <c r="C3" s="94"/>
      <c r="D3" s="94"/>
      <c r="E3" s="94"/>
      <c r="F3" s="94"/>
      <c r="G3" s="2"/>
    </row>
    <row r="4" spans="1:7" ht="17.25" customHeight="1" x14ac:dyDescent="0.25">
      <c r="A4" s="2"/>
      <c r="B4" s="95" t="s">
        <v>2</v>
      </c>
      <c r="C4" s="95"/>
      <c r="D4" s="95"/>
      <c r="E4" s="95"/>
      <c r="F4" s="95"/>
      <c r="G4" s="2"/>
    </row>
    <row r="5" spans="1:7" ht="17.25" customHeight="1" x14ac:dyDescent="0.25">
      <c r="A5" s="2"/>
      <c r="B5" s="21"/>
      <c r="C5" s="21"/>
      <c r="D5" s="21"/>
      <c r="E5" s="21"/>
      <c r="F5" s="21"/>
      <c r="G5" s="2"/>
    </row>
    <row r="6" spans="1:7" ht="17.25" customHeight="1" x14ac:dyDescent="0.25">
      <c r="A6" s="2"/>
      <c r="B6" s="91" t="s">
        <v>17</v>
      </c>
      <c r="C6" s="91"/>
      <c r="D6" s="91"/>
      <c r="E6" s="91"/>
      <c r="F6" s="91"/>
      <c r="G6" s="2"/>
    </row>
    <row r="7" spans="1:7" ht="17.25" customHeight="1" x14ac:dyDescent="0.25">
      <c r="A7" s="2"/>
      <c r="B7" s="21"/>
      <c r="C7" s="21"/>
      <c r="D7" s="21"/>
      <c r="E7" s="21"/>
      <c r="F7" s="21"/>
      <c r="G7" s="2"/>
    </row>
    <row r="8" spans="1:7" ht="17.25" customHeight="1" x14ac:dyDescent="0.25">
      <c r="A8" s="8"/>
      <c r="B8" s="22" t="s">
        <v>18</v>
      </c>
      <c r="C8" s="23" t="s">
        <v>19</v>
      </c>
      <c r="D8" s="96"/>
      <c r="E8" s="96"/>
      <c r="F8" s="96"/>
      <c r="G8" s="8"/>
    </row>
    <row r="9" spans="1:7" ht="17.25" customHeight="1" x14ac:dyDescent="0.25">
      <c r="A9" s="2"/>
      <c r="B9" s="22" t="s">
        <v>20</v>
      </c>
      <c r="C9" s="23" t="s">
        <v>21</v>
      </c>
      <c r="D9" s="96" t="s">
        <v>22</v>
      </c>
      <c r="E9" s="96"/>
      <c r="F9" s="96"/>
      <c r="G9" s="2"/>
    </row>
    <row r="10" spans="1:7" ht="30" x14ac:dyDescent="0.25">
      <c r="A10" s="14"/>
      <c r="B10" s="22" t="s">
        <v>23</v>
      </c>
      <c r="C10" s="23" t="s">
        <v>24</v>
      </c>
      <c r="D10" s="96">
        <v>2023</v>
      </c>
      <c r="E10" s="96"/>
      <c r="F10" s="96"/>
      <c r="G10" s="14"/>
    </row>
    <row r="11" spans="1:7" ht="17.25" customHeight="1" x14ac:dyDescent="0.25">
      <c r="A11" s="2"/>
      <c r="B11" s="22" t="s">
        <v>25</v>
      </c>
      <c r="C11" s="23" t="s">
        <v>26</v>
      </c>
      <c r="D11" s="96">
        <v>12</v>
      </c>
      <c r="E11" s="96"/>
      <c r="F11" s="96"/>
      <c r="G11" s="2"/>
    </row>
    <row r="12" spans="1:7" ht="17.25" customHeight="1" x14ac:dyDescent="0.25">
      <c r="A12" s="2"/>
      <c r="B12" s="24"/>
      <c r="C12" s="25"/>
      <c r="D12" s="24"/>
      <c r="E12" s="24"/>
      <c r="F12" s="24"/>
      <c r="G12" s="2"/>
    </row>
    <row r="13" spans="1:7" ht="17.25" customHeight="1" x14ac:dyDescent="0.25">
      <c r="A13" s="2"/>
      <c r="B13" s="24"/>
      <c r="C13" s="23" t="s">
        <v>27</v>
      </c>
      <c r="D13" s="96" t="s">
        <v>167</v>
      </c>
      <c r="E13" s="96"/>
      <c r="F13" s="96"/>
      <c r="G13" s="2"/>
    </row>
    <row r="14" spans="1:7" ht="17.25" customHeight="1" x14ac:dyDescent="0.25">
      <c r="A14" s="2"/>
      <c r="B14" s="24"/>
      <c r="C14" s="23" t="s">
        <v>28</v>
      </c>
      <c r="D14" s="96" t="s">
        <v>29</v>
      </c>
      <c r="E14" s="96"/>
      <c r="F14" s="96"/>
      <c r="G14" s="2"/>
    </row>
    <row r="15" spans="1:7" ht="17.25" customHeight="1" x14ac:dyDescent="0.25">
      <c r="A15" s="2"/>
      <c r="B15" s="24"/>
      <c r="C15" s="23" t="s">
        <v>30</v>
      </c>
      <c r="D15" s="97">
        <v>1535</v>
      </c>
      <c r="E15" s="97"/>
      <c r="F15" s="97"/>
      <c r="G15" s="26"/>
    </row>
    <row r="16" spans="1:7" ht="15" customHeight="1" x14ac:dyDescent="0.25">
      <c r="A16" s="2"/>
      <c r="B16" s="24"/>
      <c r="C16" s="23" t="s">
        <v>31</v>
      </c>
      <c r="D16" s="96" t="s">
        <v>162</v>
      </c>
      <c r="E16" s="96"/>
      <c r="F16" s="96"/>
      <c r="G16" s="2"/>
    </row>
    <row r="17" spans="1:7" ht="17.25" customHeight="1" x14ac:dyDescent="0.25">
      <c r="A17" s="2"/>
      <c r="B17" s="24"/>
      <c r="C17" s="23" t="s">
        <v>32</v>
      </c>
      <c r="D17" s="98">
        <v>44958</v>
      </c>
      <c r="E17" s="98"/>
      <c r="F17" s="98"/>
      <c r="G17" s="2"/>
    </row>
    <row r="18" spans="1:7" ht="17.25" customHeight="1" x14ac:dyDescent="0.25">
      <c r="A18" s="2"/>
      <c r="B18" s="24"/>
      <c r="C18" s="23" t="s">
        <v>33</v>
      </c>
      <c r="D18" s="96" t="s">
        <v>34</v>
      </c>
      <c r="E18" s="96"/>
      <c r="F18" s="96"/>
      <c r="G18" s="2"/>
    </row>
    <row r="19" spans="1:7" ht="17.25" customHeight="1" x14ac:dyDescent="0.25">
      <c r="A19" s="2"/>
      <c r="B19" s="24"/>
      <c r="C19" s="23" t="s">
        <v>35</v>
      </c>
      <c r="D19" s="96">
        <v>1</v>
      </c>
      <c r="E19" s="96"/>
      <c r="F19" s="96"/>
      <c r="G19" s="2"/>
    </row>
    <row r="20" spans="1:7" ht="17.25" customHeight="1" x14ac:dyDescent="0.25">
      <c r="A20" s="2"/>
      <c r="B20" s="24"/>
      <c r="C20" s="25"/>
      <c r="D20" s="24"/>
      <c r="E20" s="24"/>
      <c r="F20" s="24"/>
      <c r="G20" s="2"/>
    </row>
    <row r="21" spans="1:7" ht="17.25" customHeight="1" x14ac:dyDescent="0.25">
      <c r="A21" s="2"/>
      <c r="B21" s="20"/>
      <c r="C21" s="20"/>
      <c r="D21" s="20"/>
      <c r="E21" s="20"/>
      <c r="F21" s="20"/>
      <c r="G21" s="2"/>
    </row>
    <row r="22" spans="1:7" ht="17.25" customHeight="1" x14ac:dyDescent="0.25">
      <c r="A22" s="2"/>
      <c r="B22" s="99" t="s">
        <v>36</v>
      </c>
      <c r="C22" s="99"/>
      <c r="D22" s="99"/>
      <c r="E22" s="99"/>
      <c r="F22" s="99"/>
      <c r="G22" s="2"/>
    </row>
    <row r="23" spans="1:7" ht="17.25" customHeight="1" x14ac:dyDescent="0.25">
      <c r="A23" s="2"/>
      <c r="B23" s="20"/>
      <c r="C23" s="20"/>
      <c r="D23" s="20"/>
      <c r="E23" s="20"/>
      <c r="F23" s="20"/>
      <c r="G23" s="2"/>
    </row>
    <row r="24" spans="1:7" ht="17.25" customHeight="1" x14ac:dyDescent="0.25">
      <c r="A24" s="2"/>
      <c r="B24" s="27">
        <v>1</v>
      </c>
      <c r="C24" s="100" t="s">
        <v>37</v>
      </c>
      <c r="D24" s="100"/>
      <c r="E24" s="100"/>
      <c r="F24" s="28" t="s">
        <v>38</v>
      </c>
      <c r="G24" s="2"/>
    </row>
    <row r="25" spans="1:7" ht="17.25" customHeight="1" x14ac:dyDescent="0.25">
      <c r="A25" s="2"/>
      <c r="B25" s="29" t="s">
        <v>18</v>
      </c>
      <c r="C25" s="101" t="s">
        <v>166</v>
      </c>
      <c r="D25" s="102"/>
      <c r="E25" s="103"/>
      <c r="F25" s="31">
        <f>D15</f>
        <v>1535</v>
      </c>
      <c r="G25" s="2"/>
    </row>
    <row r="26" spans="1:7" ht="17.25" customHeight="1" x14ac:dyDescent="0.25">
      <c r="A26" s="2"/>
      <c r="B26" s="29" t="s">
        <v>23</v>
      </c>
      <c r="C26" s="101" t="s">
        <v>39</v>
      </c>
      <c r="D26" s="101"/>
      <c r="E26" s="30"/>
      <c r="F26" s="31">
        <v>0</v>
      </c>
      <c r="G26" s="2"/>
    </row>
    <row r="27" spans="1:7" ht="17.25" customHeight="1" x14ac:dyDescent="0.25">
      <c r="A27" s="2"/>
      <c r="B27" s="29" t="s">
        <v>25</v>
      </c>
      <c r="C27" s="101" t="s">
        <v>40</v>
      </c>
      <c r="D27" s="101"/>
      <c r="E27" s="30"/>
      <c r="F27" s="31">
        <v>0</v>
      </c>
      <c r="G27" s="2"/>
    </row>
    <row r="28" spans="1:7" ht="17.25" customHeight="1" x14ac:dyDescent="0.25">
      <c r="A28" s="2"/>
      <c r="B28" s="29" t="s">
        <v>41</v>
      </c>
      <c r="C28" s="101" t="s">
        <v>42</v>
      </c>
      <c r="D28" s="101"/>
      <c r="E28" s="30"/>
      <c r="F28" s="31">
        <v>0</v>
      </c>
      <c r="G28" s="2"/>
    </row>
    <row r="29" spans="1:7" ht="17.25" customHeight="1" x14ac:dyDescent="0.25">
      <c r="A29" s="2"/>
      <c r="B29" s="29" t="s">
        <v>43</v>
      </c>
      <c r="C29" s="101" t="s">
        <v>44</v>
      </c>
      <c r="D29" s="101"/>
      <c r="E29" s="30"/>
      <c r="F29" s="31">
        <v>0</v>
      </c>
      <c r="G29" s="2"/>
    </row>
    <row r="30" spans="1:7" ht="17.25" customHeight="1" x14ac:dyDescent="0.25">
      <c r="A30" s="2"/>
      <c r="B30" s="29" t="s">
        <v>45</v>
      </c>
      <c r="C30" s="101" t="s">
        <v>46</v>
      </c>
      <c r="D30" s="101"/>
      <c r="E30" s="30"/>
      <c r="F30" s="31">
        <v>0</v>
      </c>
      <c r="G30" s="2"/>
    </row>
    <row r="31" spans="1:7" ht="17.25" customHeight="1" x14ac:dyDescent="0.25">
      <c r="A31" s="2"/>
      <c r="B31" s="100" t="s">
        <v>47</v>
      </c>
      <c r="C31" s="100"/>
      <c r="D31" s="100"/>
      <c r="E31" s="100"/>
      <c r="F31" s="32">
        <f>SUM(F25:F30)</f>
        <v>1535</v>
      </c>
      <c r="G31" s="2"/>
    </row>
    <row r="32" spans="1:7" ht="17.25" customHeight="1" x14ac:dyDescent="0.25">
      <c r="A32" s="2"/>
      <c r="B32" s="20"/>
      <c r="C32" s="20"/>
      <c r="D32" s="20"/>
      <c r="E32" s="20"/>
      <c r="F32" s="20"/>
      <c r="G32" s="2"/>
    </row>
    <row r="33" spans="1:7" ht="17.25" customHeight="1" x14ac:dyDescent="0.25">
      <c r="A33" s="2"/>
      <c r="B33" s="20"/>
      <c r="C33" s="20"/>
      <c r="D33" s="20"/>
      <c r="E33" s="20"/>
      <c r="F33" s="20"/>
      <c r="G33" s="2"/>
    </row>
    <row r="34" spans="1:7" ht="17.25" customHeight="1" x14ac:dyDescent="0.25">
      <c r="A34" s="2"/>
      <c r="B34" s="99" t="s">
        <v>48</v>
      </c>
      <c r="C34" s="99"/>
      <c r="D34" s="99"/>
      <c r="E34" s="99"/>
      <c r="F34" s="99"/>
      <c r="G34" s="2"/>
    </row>
    <row r="35" spans="1:7" ht="17.25" customHeight="1" x14ac:dyDescent="0.25">
      <c r="A35" s="2"/>
      <c r="B35" s="33"/>
      <c r="C35" s="20"/>
      <c r="D35" s="20"/>
      <c r="E35" s="20"/>
      <c r="F35" s="20"/>
      <c r="G35" s="2"/>
    </row>
    <row r="36" spans="1:7" ht="17.25" customHeight="1" x14ac:dyDescent="0.25">
      <c r="A36" s="2"/>
      <c r="B36" s="104" t="s">
        <v>49</v>
      </c>
      <c r="C36" s="104"/>
      <c r="D36" s="104"/>
      <c r="E36" s="104"/>
      <c r="F36" s="104"/>
      <c r="G36" s="2"/>
    </row>
    <row r="37" spans="1:7" ht="17.25" customHeight="1" x14ac:dyDescent="0.25">
      <c r="A37" s="2"/>
      <c r="B37" s="20"/>
      <c r="C37" s="20"/>
      <c r="D37" s="20"/>
      <c r="E37" s="20"/>
      <c r="F37" s="20"/>
      <c r="G37" s="2"/>
    </row>
    <row r="38" spans="1:7" ht="17.25" customHeight="1" x14ac:dyDescent="0.25">
      <c r="A38" s="2"/>
      <c r="B38" s="85" t="s">
        <v>50</v>
      </c>
      <c r="C38" s="105" t="s">
        <v>51</v>
      </c>
      <c r="D38" s="106"/>
      <c r="E38" s="85" t="s">
        <v>58</v>
      </c>
      <c r="F38" s="85" t="s">
        <v>38</v>
      </c>
      <c r="G38" s="2"/>
    </row>
    <row r="39" spans="1:7" ht="17.25" customHeight="1" x14ac:dyDescent="0.25">
      <c r="A39" s="2"/>
      <c r="B39" s="29" t="s">
        <v>18</v>
      </c>
      <c r="C39" s="110" t="s">
        <v>52</v>
      </c>
      <c r="D39" s="111"/>
      <c r="E39" s="86">
        <f>1/12</f>
        <v>8.3333333333333329E-2</v>
      </c>
      <c r="F39" s="31">
        <f>F31*E39</f>
        <v>127.91666666666666</v>
      </c>
      <c r="G39" s="2"/>
    </row>
    <row r="40" spans="1:7" ht="17.25" customHeight="1" x14ac:dyDescent="0.25">
      <c r="A40" s="2"/>
      <c r="B40" s="29" t="s">
        <v>20</v>
      </c>
      <c r="C40" s="110" t="s">
        <v>53</v>
      </c>
      <c r="D40" s="111"/>
      <c r="E40" s="86">
        <f>(1/3)/12</f>
        <v>2.7777777777777776E-2</v>
      </c>
      <c r="F40" s="31">
        <f>F31*E40</f>
        <v>42.638888888888886</v>
      </c>
      <c r="G40" s="2"/>
    </row>
    <row r="41" spans="1:7" ht="17.25" customHeight="1" x14ac:dyDescent="0.25">
      <c r="A41" s="2"/>
      <c r="B41" s="100" t="s">
        <v>47</v>
      </c>
      <c r="C41" s="100"/>
      <c r="D41" s="100"/>
      <c r="E41" s="100"/>
      <c r="F41" s="32">
        <f>SUM(F39:F40)</f>
        <v>170.55555555555554</v>
      </c>
      <c r="G41" s="2"/>
    </row>
    <row r="42" spans="1:7" ht="17.25" customHeight="1" x14ac:dyDescent="0.25">
      <c r="A42" s="2"/>
      <c r="B42" s="35"/>
      <c r="C42" s="35"/>
      <c r="D42" s="35"/>
      <c r="E42" s="35"/>
      <c r="F42" s="36"/>
      <c r="G42" s="2"/>
    </row>
    <row r="43" spans="1:7" ht="17.25" customHeight="1" x14ac:dyDescent="0.25">
      <c r="A43" s="2"/>
      <c r="B43" s="107" t="s">
        <v>54</v>
      </c>
      <c r="C43" s="107"/>
      <c r="D43" s="107"/>
      <c r="E43" s="107"/>
      <c r="F43" s="37">
        <f>F31+F41</f>
        <v>1705.5555555555557</v>
      </c>
      <c r="G43" s="2"/>
    </row>
    <row r="44" spans="1:7" ht="17.25" customHeight="1" x14ac:dyDescent="0.25">
      <c r="A44" s="2"/>
      <c r="B44" s="20"/>
      <c r="C44" s="20"/>
      <c r="D44" s="20"/>
      <c r="E44" s="20"/>
      <c r="F44" s="20"/>
      <c r="G44" s="2"/>
    </row>
    <row r="45" spans="1:7" ht="17.25" customHeight="1" x14ac:dyDescent="0.25">
      <c r="A45" s="2"/>
      <c r="B45" s="108" t="s">
        <v>55</v>
      </c>
      <c r="C45" s="108"/>
      <c r="D45" s="108"/>
      <c r="E45" s="108"/>
      <c r="F45" s="108"/>
      <c r="G45" s="2"/>
    </row>
    <row r="46" spans="1:7" ht="17.25" customHeight="1" x14ac:dyDescent="0.25">
      <c r="A46" s="2"/>
      <c r="B46" s="20"/>
      <c r="C46" s="20"/>
      <c r="D46" s="20"/>
      <c r="E46" s="20"/>
      <c r="F46" s="20"/>
      <c r="G46" s="2"/>
    </row>
    <row r="47" spans="1:7" ht="17.25" customHeight="1" x14ac:dyDescent="0.25">
      <c r="A47" s="2"/>
      <c r="B47" s="28" t="s">
        <v>56</v>
      </c>
      <c r="C47" s="100" t="s">
        <v>57</v>
      </c>
      <c r="D47" s="100"/>
      <c r="E47" s="28" t="s">
        <v>58</v>
      </c>
      <c r="F47" s="28" t="s">
        <v>38</v>
      </c>
      <c r="G47" s="2"/>
    </row>
    <row r="48" spans="1:7" ht="17.25" customHeight="1" x14ac:dyDescent="0.25">
      <c r="A48" s="2"/>
      <c r="B48" s="29" t="s">
        <v>18</v>
      </c>
      <c r="C48" s="109" t="s">
        <v>59</v>
      </c>
      <c r="D48" s="109"/>
      <c r="E48" s="38">
        <v>0.2</v>
      </c>
      <c r="F48" s="31">
        <f t="shared" ref="F48:F55" si="0">$F$43*E48</f>
        <v>341.11111111111114</v>
      </c>
      <c r="G48" s="2"/>
    </row>
    <row r="49" spans="1:8" ht="17.25" customHeight="1" x14ac:dyDescent="0.25">
      <c r="A49" s="2"/>
      <c r="B49" s="29" t="s">
        <v>20</v>
      </c>
      <c r="C49" s="109" t="s">
        <v>60</v>
      </c>
      <c r="D49" s="109"/>
      <c r="E49" s="38">
        <v>2.5000000000000001E-2</v>
      </c>
      <c r="F49" s="31">
        <f t="shared" si="0"/>
        <v>42.638888888888893</v>
      </c>
      <c r="G49" s="2"/>
    </row>
    <row r="50" spans="1:8" ht="17.25" customHeight="1" x14ac:dyDescent="0.25">
      <c r="A50" s="2"/>
      <c r="B50" s="29" t="s">
        <v>23</v>
      </c>
      <c r="C50" s="109" t="s">
        <v>61</v>
      </c>
      <c r="D50" s="109"/>
      <c r="E50" s="38">
        <f>3*2%</f>
        <v>0.06</v>
      </c>
      <c r="F50" s="31">
        <f t="shared" si="0"/>
        <v>102.33333333333333</v>
      </c>
      <c r="G50" s="2"/>
    </row>
    <row r="51" spans="1:8" ht="17.25" customHeight="1" x14ac:dyDescent="0.25">
      <c r="A51" s="2"/>
      <c r="B51" s="29" t="s">
        <v>25</v>
      </c>
      <c r="C51" s="109" t="s">
        <v>62</v>
      </c>
      <c r="D51" s="109"/>
      <c r="E51" s="38">
        <v>1.4999999999999999E-2</v>
      </c>
      <c r="F51" s="31">
        <f t="shared" si="0"/>
        <v>25.583333333333332</v>
      </c>
      <c r="G51" s="2"/>
    </row>
    <row r="52" spans="1:8" ht="17.25" customHeight="1" x14ac:dyDescent="0.25">
      <c r="A52" s="2"/>
      <c r="B52" s="29" t="s">
        <v>41</v>
      </c>
      <c r="C52" s="109" t="s">
        <v>63</v>
      </c>
      <c r="D52" s="109"/>
      <c r="E52" s="38">
        <v>0.01</v>
      </c>
      <c r="F52" s="31">
        <f t="shared" si="0"/>
        <v>17.055555555555557</v>
      </c>
      <c r="G52" s="2"/>
    </row>
    <row r="53" spans="1:8" ht="17.25" customHeight="1" x14ac:dyDescent="0.25">
      <c r="A53" s="2"/>
      <c r="B53" s="29" t="s">
        <v>64</v>
      </c>
      <c r="C53" s="109" t="s">
        <v>65</v>
      </c>
      <c r="D53" s="109"/>
      <c r="E53" s="38">
        <v>6.0000000000000001E-3</v>
      </c>
      <c r="F53" s="31">
        <f t="shared" si="0"/>
        <v>10.233333333333334</v>
      </c>
      <c r="G53" s="2"/>
    </row>
    <row r="54" spans="1:8" ht="17.25" customHeight="1" x14ac:dyDescent="0.25">
      <c r="A54" s="2"/>
      <c r="B54" s="29" t="s">
        <v>43</v>
      </c>
      <c r="C54" s="109" t="s">
        <v>66</v>
      </c>
      <c r="D54" s="109"/>
      <c r="E54" s="38">
        <v>2E-3</v>
      </c>
      <c r="F54" s="31">
        <f t="shared" si="0"/>
        <v>3.4111111111111114</v>
      </c>
      <c r="G54" s="2"/>
    </row>
    <row r="55" spans="1:8" ht="17.25" customHeight="1" x14ac:dyDescent="0.25">
      <c r="A55" s="2"/>
      <c r="B55" s="29" t="s">
        <v>45</v>
      </c>
      <c r="C55" s="109" t="s">
        <v>67</v>
      </c>
      <c r="D55" s="109"/>
      <c r="E55" s="38">
        <v>0.08</v>
      </c>
      <c r="F55" s="31">
        <f t="shared" si="0"/>
        <v>136.44444444444446</v>
      </c>
      <c r="G55" s="2"/>
    </row>
    <row r="56" spans="1:8" ht="17.25" customHeight="1" x14ac:dyDescent="0.25">
      <c r="A56" s="2"/>
      <c r="B56" s="100" t="s">
        <v>68</v>
      </c>
      <c r="C56" s="100"/>
      <c r="D56" s="100"/>
      <c r="E56" s="39">
        <f>SUM(E48:E55)</f>
        <v>0.39800000000000008</v>
      </c>
      <c r="F56" s="32">
        <f>SUM(F48:F55)</f>
        <v>678.81111111111125</v>
      </c>
      <c r="G56" s="2"/>
      <c r="H56" s="40"/>
    </row>
    <row r="57" spans="1:8" ht="17.25" customHeight="1" x14ac:dyDescent="0.25">
      <c r="A57" s="2"/>
      <c r="B57" s="20"/>
      <c r="C57" s="20"/>
      <c r="D57" s="20"/>
      <c r="E57" s="20"/>
      <c r="F57" s="20"/>
      <c r="G57" s="2"/>
    </row>
    <row r="58" spans="1:8" ht="17.25" customHeight="1" x14ac:dyDescent="0.25">
      <c r="A58" s="2"/>
      <c r="B58" s="104" t="s">
        <v>69</v>
      </c>
      <c r="C58" s="104"/>
      <c r="D58" s="104"/>
      <c r="E58" s="104"/>
      <c r="F58" s="104"/>
      <c r="G58" s="2"/>
    </row>
    <row r="59" spans="1:8" ht="17.25" customHeight="1" x14ac:dyDescent="0.25">
      <c r="A59" s="2"/>
      <c r="B59" s="20"/>
      <c r="C59" s="20"/>
      <c r="D59" s="20"/>
      <c r="E59" s="20"/>
      <c r="F59" s="20"/>
      <c r="G59" s="2"/>
    </row>
    <row r="60" spans="1:8" ht="17.25" customHeight="1" x14ac:dyDescent="0.25">
      <c r="A60" s="2"/>
      <c r="B60" s="28" t="s">
        <v>70</v>
      </c>
      <c r="C60" s="41" t="s">
        <v>71</v>
      </c>
      <c r="D60" s="41" t="s">
        <v>72</v>
      </c>
      <c r="E60" s="41" t="s">
        <v>73</v>
      </c>
      <c r="F60" s="28" t="s">
        <v>38</v>
      </c>
      <c r="G60" s="2"/>
    </row>
    <row r="61" spans="1:8" ht="17.25" customHeight="1" x14ac:dyDescent="0.25">
      <c r="A61" s="2"/>
      <c r="B61" s="29" t="s">
        <v>18</v>
      </c>
      <c r="C61" s="42" t="s">
        <v>74</v>
      </c>
      <c r="D61" s="31">
        <v>4.8</v>
      </c>
      <c r="E61" s="43">
        <v>44</v>
      </c>
      <c r="F61" s="44">
        <f>IF(((D61*E61)-(F25*6%))&gt;0,((D61*E61)-(F25*6%)),0)</f>
        <v>119.1</v>
      </c>
      <c r="G61" s="2"/>
    </row>
    <row r="62" spans="1:8" ht="17.25" customHeight="1" x14ac:dyDescent="0.25">
      <c r="A62" s="2"/>
      <c r="B62" s="29" t="s">
        <v>20</v>
      </c>
      <c r="C62" s="45" t="s">
        <v>75</v>
      </c>
      <c r="D62" s="31">
        <v>551.5</v>
      </c>
      <c r="E62" s="46">
        <v>1</v>
      </c>
      <c r="F62" s="47">
        <f>D62*E62*0.8</f>
        <v>441.20000000000005</v>
      </c>
      <c r="G62" s="2"/>
    </row>
    <row r="63" spans="1:8" ht="17.25" customHeight="1" x14ac:dyDescent="0.25">
      <c r="A63" s="2"/>
      <c r="B63" s="29" t="s">
        <v>23</v>
      </c>
      <c r="C63" s="109" t="s">
        <v>76</v>
      </c>
      <c r="D63" s="109"/>
      <c r="E63" s="109"/>
      <c r="F63" s="31">
        <f>F62/12</f>
        <v>36.766666666666673</v>
      </c>
      <c r="G63" s="2"/>
    </row>
    <row r="64" spans="1:8" ht="17.25" customHeight="1" x14ac:dyDescent="0.25">
      <c r="A64" s="2"/>
      <c r="B64" s="29" t="s">
        <v>25</v>
      </c>
      <c r="C64" s="109" t="s">
        <v>77</v>
      </c>
      <c r="D64" s="109"/>
      <c r="E64" s="109"/>
      <c r="F64" s="31">
        <v>75.5</v>
      </c>
      <c r="G64" s="2"/>
    </row>
    <row r="65" spans="1:7" ht="17.25" customHeight="1" x14ac:dyDescent="0.25">
      <c r="A65" s="2"/>
      <c r="B65" s="29" t="s">
        <v>41</v>
      </c>
      <c r="C65" s="109" t="s">
        <v>78</v>
      </c>
      <c r="D65" s="109"/>
      <c r="E65" s="109"/>
      <c r="F65" s="31">
        <v>25</v>
      </c>
      <c r="G65" s="2"/>
    </row>
    <row r="66" spans="1:7" ht="17.25" customHeight="1" x14ac:dyDescent="0.25">
      <c r="A66" s="2"/>
      <c r="B66" s="29" t="s">
        <v>64</v>
      </c>
      <c r="C66" s="109" t="s">
        <v>79</v>
      </c>
      <c r="D66" s="109"/>
      <c r="E66" s="109"/>
      <c r="F66" s="31">
        <v>25</v>
      </c>
      <c r="G66" s="2"/>
    </row>
    <row r="67" spans="1:7" ht="17.25" customHeight="1" x14ac:dyDescent="0.25">
      <c r="A67" s="2"/>
      <c r="B67" s="29" t="s">
        <v>43</v>
      </c>
      <c r="C67" s="109" t="s">
        <v>46</v>
      </c>
      <c r="D67" s="109"/>
      <c r="E67" s="109"/>
      <c r="F67" s="31">
        <v>0</v>
      </c>
      <c r="G67" s="2"/>
    </row>
    <row r="68" spans="1:7" ht="17.25" customHeight="1" x14ac:dyDescent="0.25">
      <c r="A68" s="2"/>
      <c r="B68" s="100" t="s">
        <v>47</v>
      </c>
      <c r="C68" s="100"/>
      <c r="D68" s="100"/>
      <c r="E68" s="100"/>
      <c r="F68" s="32">
        <f>SUM(F61:F67)</f>
        <v>722.56666666666672</v>
      </c>
      <c r="G68" s="2"/>
    </row>
    <row r="69" spans="1:7" ht="17.25" customHeight="1" x14ac:dyDescent="0.25">
      <c r="A69" s="2"/>
      <c r="B69" s="20"/>
      <c r="C69" s="20"/>
      <c r="D69" s="20"/>
      <c r="E69" s="20"/>
      <c r="F69" s="20"/>
      <c r="G69" s="2"/>
    </row>
    <row r="70" spans="1:7" ht="17.25" customHeight="1" x14ac:dyDescent="0.25">
      <c r="A70" s="2"/>
      <c r="B70" s="112" t="s">
        <v>80</v>
      </c>
      <c r="C70" s="112"/>
      <c r="D70" s="112"/>
      <c r="E70" s="112"/>
      <c r="F70" s="112"/>
      <c r="G70" s="2"/>
    </row>
    <row r="71" spans="1:7" ht="17.25" customHeight="1" x14ac:dyDescent="0.25">
      <c r="A71" s="2"/>
      <c r="B71" s="20"/>
      <c r="C71" s="20"/>
      <c r="D71" s="20"/>
      <c r="E71" s="20"/>
      <c r="F71" s="20"/>
      <c r="G71" s="2"/>
    </row>
    <row r="72" spans="1:7" ht="17.25" customHeight="1" x14ac:dyDescent="0.25">
      <c r="A72" s="2"/>
      <c r="B72" s="28">
        <v>2</v>
      </c>
      <c r="C72" s="100" t="s">
        <v>81</v>
      </c>
      <c r="D72" s="100"/>
      <c r="E72" s="100"/>
      <c r="F72" s="28" t="s">
        <v>38</v>
      </c>
      <c r="G72" s="2"/>
    </row>
    <row r="73" spans="1:7" ht="17.25" customHeight="1" x14ac:dyDescent="0.25">
      <c r="A73" s="2"/>
      <c r="B73" s="29" t="s">
        <v>50</v>
      </c>
      <c r="C73" s="109" t="s">
        <v>51</v>
      </c>
      <c r="D73" s="109"/>
      <c r="E73" s="109"/>
      <c r="F73" s="48">
        <f>F41</f>
        <v>170.55555555555554</v>
      </c>
      <c r="G73" s="2"/>
    </row>
    <row r="74" spans="1:7" ht="17.25" customHeight="1" x14ac:dyDescent="0.25">
      <c r="A74" s="2"/>
      <c r="B74" s="29" t="s">
        <v>56</v>
      </c>
      <c r="C74" s="109" t="s">
        <v>57</v>
      </c>
      <c r="D74" s="109"/>
      <c r="E74" s="109"/>
      <c r="F74" s="48">
        <f>F56</f>
        <v>678.81111111111125</v>
      </c>
      <c r="G74" s="2"/>
    </row>
    <row r="75" spans="1:7" ht="17.25" customHeight="1" x14ac:dyDescent="0.25">
      <c r="A75" s="2"/>
      <c r="B75" s="29" t="s">
        <v>70</v>
      </c>
      <c r="C75" s="109" t="s">
        <v>71</v>
      </c>
      <c r="D75" s="109"/>
      <c r="E75" s="109"/>
      <c r="F75" s="48">
        <f>F68</f>
        <v>722.56666666666672</v>
      </c>
      <c r="G75" s="2"/>
    </row>
    <row r="76" spans="1:7" ht="17.25" customHeight="1" x14ac:dyDescent="0.25">
      <c r="A76" s="2"/>
      <c r="B76" s="100" t="s">
        <v>47</v>
      </c>
      <c r="C76" s="100"/>
      <c r="D76" s="100"/>
      <c r="E76" s="100"/>
      <c r="F76" s="32">
        <f>SUM(F73:F75)</f>
        <v>1571.9333333333334</v>
      </c>
      <c r="G76" s="2"/>
    </row>
    <row r="77" spans="1:7" ht="17.25" customHeight="1" x14ac:dyDescent="0.25">
      <c r="A77" s="2"/>
      <c r="B77" s="20"/>
      <c r="C77" s="20"/>
      <c r="D77" s="20"/>
      <c r="E77" s="20"/>
      <c r="F77" s="20"/>
      <c r="G77" s="2"/>
    </row>
    <row r="78" spans="1:7" ht="17.25" customHeight="1" x14ac:dyDescent="0.25">
      <c r="A78" s="2"/>
      <c r="B78" s="20"/>
      <c r="C78" s="20"/>
      <c r="D78" s="20"/>
      <c r="E78" s="20"/>
      <c r="F78" s="20"/>
      <c r="G78" s="2"/>
    </row>
    <row r="79" spans="1:7" ht="17.25" customHeight="1" x14ac:dyDescent="0.25">
      <c r="A79" s="2"/>
      <c r="B79" s="99" t="s">
        <v>82</v>
      </c>
      <c r="C79" s="99"/>
      <c r="D79" s="99"/>
      <c r="E79" s="99"/>
      <c r="F79" s="99"/>
      <c r="G79" s="2"/>
    </row>
    <row r="80" spans="1:7" ht="17.25" customHeight="1" x14ac:dyDescent="0.25">
      <c r="A80" s="2"/>
      <c r="B80" s="20"/>
      <c r="C80" s="20"/>
      <c r="D80" s="20"/>
      <c r="E80" s="20"/>
      <c r="F80" s="20"/>
      <c r="G80" s="2"/>
    </row>
    <row r="81" spans="1:7" ht="17.25" customHeight="1" x14ac:dyDescent="0.25">
      <c r="A81" s="2"/>
      <c r="B81" s="28">
        <v>3</v>
      </c>
      <c r="C81" s="100" t="s">
        <v>83</v>
      </c>
      <c r="D81" s="100"/>
      <c r="E81" s="49" t="s">
        <v>58</v>
      </c>
      <c r="F81" s="28" t="s">
        <v>38</v>
      </c>
      <c r="G81" s="2"/>
    </row>
    <row r="82" spans="1:7" ht="17.25" customHeight="1" x14ac:dyDescent="0.25">
      <c r="A82" s="2"/>
      <c r="B82" s="29" t="s">
        <v>18</v>
      </c>
      <c r="C82" s="109" t="s">
        <v>84</v>
      </c>
      <c r="D82" s="109"/>
      <c r="E82" s="50">
        <f>0.05*(1/12)</f>
        <v>4.1666666666666666E-3</v>
      </c>
      <c r="F82" s="31">
        <f t="shared" ref="F82:F87" si="1">E82*$F$31</f>
        <v>6.395833333333333</v>
      </c>
      <c r="G82" s="2"/>
    </row>
    <row r="83" spans="1:7" ht="17.25" customHeight="1" x14ac:dyDescent="0.25">
      <c r="A83" s="2"/>
      <c r="B83" s="29" t="s">
        <v>20</v>
      </c>
      <c r="C83" s="109" t="s">
        <v>85</v>
      </c>
      <c r="D83" s="109"/>
      <c r="E83" s="50">
        <f>E82*E55</f>
        <v>3.3333333333333332E-4</v>
      </c>
      <c r="F83" s="31">
        <f t="shared" si="1"/>
        <v>0.5116666666666666</v>
      </c>
      <c r="G83" s="2"/>
    </row>
    <row r="84" spans="1:7" ht="17.25" customHeight="1" x14ac:dyDescent="0.25">
      <c r="A84" s="2"/>
      <c r="B84" s="29" t="s">
        <v>23</v>
      </c>
      <c r="C84" s="109" t="s">
        <v>86</v>
      </c>
      <c r="D84" s="109"/>
      <c r="E84" s="50">
        <f>0.08*0.4*0.9*(1+2/12+(1/3*1/12))</f>
        <v>3.44E-2</v>
      </c>
      <c r="F84" s="31">
        <f t="shared" si="1"/>
        <v>52.804000000000002</v>
      </c>
      <c r="G84" s="2"/>
    </row>
    <row r="85" spans="1:7" ht="17.25" customHeight="1" x14ac:dyDescent="0.25">
      <c r="A85" s="2"/>
      <c r="B85" s="29" t="s">
        <v>25</v>
      </c>
      <c r="C85" s="109" t="s">
        <v>87</v>
      </c>
      <c r="D85" s="109"/>
      <c r="E85" s="50">
        <f>(7/30)/12</f>
        <v>1.9444444444444445E-2</v>
      </c>
      <c r="F85" s="31">
        <f t="shared" si="1"/>
        <v>29.847222222222221</v>
      </c>
      <c r="G85" s="2"/>
    </row>
    <row r="86" spans="1:7" ht="17.25" customHeight="1" x14ac:dyDescent="0.25">
      <c r="A86" s="2"/>
      <c r="B86" s="29" t="s">
        <v>41</v>
      </c>
      <c r="C86" s="109" t="s">
        <v>88</v>
      </c>
      <c r="D86" s="109"/>
      <c r="E86" s="50">
        <f>E85*E56</f>
        <v>7.7388888888888906E-3</v>
      </c>
      <c r="F86" s="31">
        <f t="shared" si="1"/>
        <v>11.879194444444447</v>
      </c>
      <c r="G86" s="2"/>
    </row>
    <row r="87" spans="1:7" ht="17.25" customHeight="1" x14ac:dyDescent="0.25">
      <c r="A87" s="2"/>
      <c r="B87" s="29" t="s">
        <v>64</v>
      </c>
      <c r="C87" s="109" t="s">
        <v>89</v>
      </c>
      <c r="D87" s="109"/>
      <c r="E87" s="50">
        <f>E85*0.08*0.4</f>
        <v>6.2222222222222236E-4</v>
      </c>
      <c r="F87" s="31">
        <f t="shared" si="1"/>
        <v>0.95511111111111135</v>
      </c>
      <c r="G87" s="2"/>
    </row>
    <row r="88" spans="1:7" ht="17.25" customHeight="1" x14ac:dyDescent="0.25">
      <c r="A88" s="2"/>
      <c r="B88" s="100" t="s">
        <v>47</v>
      </c>
      <c r="C88" s="100"/>
      <c r="D88" s="100"/>
      <c r="E88" s="51"/>
      <c r="F88" s="32">
        <f>SUM(F82:F87)</f>
        <v>102.39302777777779</v>
      </c>
      <c r="G88" s="2"/>
    </row>
    <row r="89" spans="1:7" ht="17.25" customHeight="1" x14ac:dyDescent="0.25">
      <c r="A89" s="2"/>
      <c r="B89" s="20"/>
      <c r="C89" s="20"/>
      <c r="D89" s="20"/>
      <c r="E89" s="20"/>
      <c r="F89" s="20"/>
      <c r="G89" s="2"/>
    </row>
    <row r="90" spans="1:7" ht="17.25" customHeight="1" x14ac:dyDescent="0.25">
      <c r="A90" s="2"/>
      <c r="B90" s="20"/>
      <c r="C90" s="20"/>
      <c r="D90" s="20"/>
      <c r="E90" s="20"/>
      <c r="F90" s="20"/>
      <c r="G90" s="2"/>
    </row>
    <row r="91" spans="1:7" ht="17.25" customHeight="1" x14ac:dyDescent="0.25">
      <c r="A91" s="2"/>
      <c r="B91" s="99" t="s">
        <v>90</v>
      </c>
      <c r="C91" s="99"/>
      <c r="D91" s="99"/>
      <c r="E91" s="99"/>
      <c r="F91" s="99"/>
      <c r="G91" s="2"/>
    </row>
    <row r="92" spans="1:7" ht="17.25" customHeight="1" x14ac:dyDescent="0.25">
      <c r="A92" s="2"/>
      <c r="B92" s="20"/>
      <c r="C92" s="20"/>
      <c r="D92" s="20"/>
      <c r="E92" s="20"/>
      <c r="F92" s="20"/>
      <c r="G92" s="2"/>
    </row>
    <row r="93" spans="1:7" ht="17.25" customHeight="1" x14ac:dyDescent="0.25">
      <c r="A93" s="2"/>
      <c r="B93" s="104" t="s">
        <v>91</v>
      </c>
      <c r="C93" s="104"/>
      <c r="D93" s="104"/>
      <c r="E93" s="104"/>
      <c r="F93" s="104"/>
      <c r="G93" s="2"/>
    </row>
    <row r="94" spans="1:7" ht="17.25" customHeight="1" x14ac:dyDescent="0.25">
      <c r="A94" s="2"/>
      <c r="B94" s="33"/>
      <c r="C94" s="20"/>
      <c r="D94" s="20"/>
      <c r="E94" s="20"/>
      <c r="F94" s="20"/>
      <c r="G94" s="2"/>
    </row>
    <row r="95" spans="1:7" ht="17.25" customHeight="1" x14ac:dyDescent="0.25">
      <c r="A95" s="2"/>
      <c r="B95" s="49" t="s">
        <v>92</v>
      </c>
      <c r="C95" s="113" t="s">
        <v>93</v>
      </c>
      <c r="D95" s="113"/>
      <c r="E95" s="49" t="s">
        <v>58</v>
      </c>
      <c r="F95" s="28" t="s">
        <v>38</v>
      </c>
      <c r="G95" s="2"/>
    </row>
    <row r="96" spans="1:7" ht="17.25" customHeight="1" x14ac:dyDescent="0.25">
      <c r="A96" s="2"/>
      <c r="B96" s="52" t="s">
        <v>18</v>
      </c>
      <c r="C96" s="114" t="s">
        <v>94</v>
      </c>
      <c r="D96" s="114"/>
      <c r="E96" s="50">
        <f>1/12</f>
        <v>8.3333333333333329E-2</v>
      </c>
      <c r="F96" s="53">
        <f t="shared" ref="F96:F103" si="2">E96*$F$31</f>
        <v>127.91666666666666</v>
      </c>
      <c r="G96" s="2"/>
    </row>
    <row r="97" spans="1:7" ht="17.25" customHeight="1" x14ac:dyDescent="0.25">
      <c r="A97" s="2"/>
      <c r="B97" s="52" t="s">
        <v>20</v>
      </c>
      <c r="C97" s="114" t="s">
        <v>95</v>
      </c>
      <c r="D97" s="114"/>
      <c r="E97" s="50">
        <f>1/30/12</f>
        <v>2.7777777777777779E-3</v>
      </c>
      <c r="F97" s="53">
        <f t="shared" si="2"/>
        <v>4.2638888888888893</v>
      </c>
      <c r="G97" s="2"/>
    </row>
    <row r="98" spans="1:7" ht="17.25" customHeight="1" x14ac:dyDescent="0.25">
      <c r="A98" s="2"/>
      <c r="B98" s="52" t="s">
        <v>23</v>
      </c>
      <c r="C98" s="114" t="s">
        <v>96</v>
      </c>
      <c r="D98" s="114"/>
      <c r="E98" s="50">
        <f>(5/30/12)*0.015</f>
        <v>2.0833333333333332E-4</v>
      </c>
      <c r="F98" s="53">
        <f t="shared" si="2"/>
        <v>0.31979166666666664</v>
      </c>
      <c r="G98" s="2"/>
    </row>
    <row r="99" spans="1:7" ht="17.25" customHeight="1" x14ac:dyDescent="0.25">
      <c r="A99" s="2"/>
      <c r="B99" s="52" t="s">
        <v>25</v>
      </c>
      <c r="C99" s="114" t="s">
        <v>97</v>
      </c>
      <c r="D99" s="114"/>
      <c r="E99" s="50">
        <f>(1/12)*0.0178</f>
        <v>1.4833333333333332E-3</v>
      </c>
      <c r="F99" s="53">
        <f t="shared" si="2"/>
        <v>2.2769166666666667</v>
      </c>
      <c r="G99" s="2"/>
    </row>
    <row r="100" spans="1:7" ht="17.25" customHeight="1" x14ac:dyDescent="0.25">
      <c r="A100" s="2"/>
      <c r="B100" s="52" t="s">
        <v>41</v>
      </c>
      <c r="C100" s="114" t="s">
        <v>98</v>
      </c>
      <c r="D100" s="114"/>
      <c r="E100" s="50">
        <f>11.11%*5.28%*50%</f>
        <v>2.9330399999999996E-3</v>
      </c>
      <c r="F100" s="53">
        <f t="shared" si="2"/>
        <v>4.5022163999999991</v>
      </c>
      <c r="G100" s="2"/>
    </row>
    <row r="101" spans="1:7" ht="17.25" customHeight="1" x14ac:dyDescent="0.25">
      <c r="A101" s="2"/>
      <c r="B101" s="52" t="s">
        <v>64</v>
      </c>
      <c r="C101" s="114" t="s">
        <v>99</v>
      </c>
      <c r="D101" s="114"/>
      <c r="E101" s="50">
        <f>5/30/12</f>
        <v>1.3888888888888888E-2</v>
      </c>
      <c r="F101" s="53">
        <f t="shared" si="2"/>
        <v>21.319444444444443</v>
      </c>
      <c r="G101" s="2"/>
    </row>
    <row r="102" spans="1:7" ht="17.25" customHeight="1" x14ac:dyDescent="0.25">
      <c r="A102" s="2"/>
      <c r="B102" s="115" t="s">
        <v>100</v>
      </c>
      <c r="C102" s="115"/>
      <c r="D102" s="115"/>
      <c r="E102" s="54">
        <f>SUM(E96:E101)</f>
        <v>0.10462470666666668</v>
      </c>
      <c r="F102" s="55">
        <f t="shared" si="2"/>
        <v>160.59892473333335</v>
      </c>
      <c r="G102" s="2"/>
    </row>
    <row r="103" spans="1:7" ht="17.25" customHeight="1" x14ac:dyDescent="0.25">
      <c r="A103" s="2"/>
      <c r="B103" s="56" t="s">
        <v>43</v>
      </c>
      <c r="C103" s="116" t="s">
        <v>101</v>
      </c>
      <c r="D103" s="116"/>
      <c r="E103" s="57">
        <f>E102*E56</f>
        <v>4.1640633253333344E-2</v>
      </c>
      <c r="F103" s="53">
        <f t="shared" si="2"/>
        <v>63.918372043866682</v>
      </c>
      <c r="G103" s="2"/>
    </row>
    <row r="104" spans="1:7" ht="17.25" customHeight="1" x14ac:dyDescent="0.25">
      <c r="A104" s="2"/>
      <c r="B104" s="100" t="s">
        <v>68</v>
      </c>
      <c r="C104" s="100"/>
      <c r="D104" s="100"/>
      <c r="E104" s="54">
        <f>SUM(E102:E103)</f>
        <v>0.14626533992000001</v>
      </c>
      <c r="F104" s="37">
        <f>SUM(F102:F103)</f>
        <v>224.51729677720004</v>
      </c>
      <c r="G104" s="2"/>
    </row>
    <row r="105" spans="1:7" ht="17.25" customHeight="1" x14ac:dyDescent="0.25">
      <c r="A105" s="2"/>
      <c r="B105" s="20"/>
      <c r="C105" s="20"/>
      <c r="D105" s="20"/>
      <c r="E105" s="20"/>
      <c r="F105" s="20"/>
      <c r="G105" s="2"/>
    </row>
    <row r="106" spans="1:7" ht="17.25" customHeight="1" x14ac:dyDescent="0.25">
      <c r="A106" s="2"/>
      <c r="B106" s="104" t="s">
        <v>102</v>
      </c>
      <c r="C106" s="104"/>
      <c r="D106" s="104"/>
      <c r="E106" s="34"/>
      <c r="F106" s="58"/>
      <c r="G106" s="2"/>
    </row>
    <row r="107" spans="1:7" ht="17.25" customHeight="1" x14ac:dyDescent="0.25">
      <c r="A107" s="2"/>
      <c r="B107" s="33"/>
      <c r="C107" s="20"/>
      <c r="D107" s="20"/>
      <c r="E107" s="20"/>
      <c r="F107" s="20"/>
      <c r="G107" s="2"/>
    </row>
    <row r="108" spans="1:7" ht="17.25" customHeight="1" x14ac:dyDescent="0.25">
      <c r="A108" s="2"/>
      <c r="B108" s="28" t="s">
        <v>103</v>
      </c>
      <c r="C108" s="105" t="s">
        <v>104</v>
      </c>
      <c r="D108" s="105"/>
      <c r="E108" s="49" t="s">
        <v>58</v>
      </c>
      <c r="F108" s="28" t="s">
        <v>38</v>
      </c>
      <c r="G108" s="2"/>
    </row>
    <row r="109" spans="1:7" ht="17.25" customHeight="1" x14ac:dyDescent="0.25">
      <c r="A109" s="2"/>
      <c r="B109" s="29" t="s">
        <v>18</v>
      </c>
      <c r="C109" s="101" t="s">
        <v>105</v>
      </c>
      <c r="D109" s="101"/>
      <c r="E109" s="50">
        <v>0</v>
      </c>
      <c r="F109" s="53">
        <f>E109*F31</f>
        <v>0</v>
      </c>
      <c r="G109" s="2"/>
    </row>
    <row r="110" spans="1:7" ht="17.25" customHeight="1" x14ac:dyDescent="0.25">
      <c r="A110" s="2"/>
      <c r="B110" s="105" t="s">
        <v>47</v>
      </c>
      <c r="C110" s="105"/>
      <c r="D110" s="105"/>
      <c r="E110" s="54">
        <f>SUM(E109)</f>
        <v>0</v>
      </c>
      <c r="F110" s="55">
        <f>SUM(F109)</f>
        <v>0</v>
      </c>
      <c r="G110" s="2"/>
    </row>
    <row r="111" spans="1:7" ht="17.25" customHeight="1" x14ac:dyDescent="0.25">
      <c r="A111" s="2"/>
      <c r="B111" s="20"/>
      <c r="C111" s="20"/>
      <c r="D111" s="20"/>
      <c r="E111" s="20"/>
      <c r="F111" s="20"/>
      <c r="G111" s="2"/>
    </row>
    <row r="112" spans="1:7" ht="17.25" customHeight="1" x14ac:dyDescent="0.25">
      <c r="A112" s="2"/>
      <c r="B112" s="112" t="s">
        <v>106</v>
      </c>
      <c r="C112" s="112"/>
      <c r="D112" s="112"/>
      <c r="E112" s="112"/>
      <c r="F112" s="112"/>
      <c r="G112" s="2"/>
    </row>
    <row r="113" spans="1:7" ht="17.25" customHeight="1" x14ac:dyDescent="0.25">
      <c r="A113" s="2"/>
      <c r="B113" s="33"/>
      <c r="C113" s="20"/>
      <c r="D113" s="20"/>
      <c r="E113" s="20"/>
      <c r="F113" s="20"/>
      <c r="G113" s="2"/>
    </row>
    <row r="114" spans="1:7" ht="17.25" customHeight="1" x14ac:dyDescent="0.25">
      <c r="A114" s="2"/>
      <c r="B114" s="28">
        <v>4</v>
      </c>
      <c r="C114" s="100" t="s">
        <v>107</v>
      </c>
      <c r="D114" s="100"/>
      <c r="E114" s="100"/>
      <c r="F114" s="28" t="s">
        <v>38</v>
      </c>
      <c r="G114" s="2"/>
    </row>
    <row r="115" spans="1:7" ht="17.25" customHeight="1" x14ac:dyDescent="0.25">
      <c r="A115" s="2"/>
      <c r="B115" s="29" t="s">
        <v>92</v>
      </c>
      <c r="C115" s="109" t="s">
        <v>108</v>
      </c>
      <c r="D115" s="109"/>
      <c r="E115" s="109"/>
      <c r="F115" s="31">
        <f>F104</f>
        <v>224.51729677720004</v>
      </c>
      <c r="G115" s="2"/>
    </row>
    <row r="116" spans="1:7" ht="17.25" customHeight="1" x14ac:dyDescent="0.25">
      <c r="A116" s="2"/>
      <c r="B116" s="29" t="s">
        <v>103</v>
      </c>
      <c r="C116" s="109" t="s">
        <v>104</v>
      </c>
      <c r="D116" s="109"/>
      <c r="E116" s="109"/>
      <c r="F116" s="31">
        <f>F110</f>
        <v>0</v>
      </c>
      <c r="G116" s="2"/>
    </row>
    <row r="117" spans="1:7" ht="17.25" customHeight="1" x14ac:dyDescent="0.25">
      <c r="A117" s="2"/>
      <c r="B117" s="100" t="s">
        <v>47</v>
      </c>
      <c r="C117" s="100"/>
      <c r="D117" s="100"/>
      <c r="E117" s="100"/>
      <c r="F117" s="32">
        <f>SUM(F115:F116)</f>
        <v>224.51729677720004</v>
      </c>
      <c r="G117" s="2"/>
    </row>
    <row r="118" spans="1:7" ht="17.25" customHeight="1" x14ac:dyDescent="0.25">
      <c r="A118" s="2"/>
      <c r="B118" s="20"/>
      <c r="C118" s="20"/>
      <c r="D118" s="20"/>
      <c r="E118" s="20"/>
      <c r="F118" s="20"/>
      <c r="G118" s="2"/>
    </row>
    <row r="119" spans="1:7" ht="17.25" customHeight="1" x14ac:dyDescent="0.25">
      <c r="A119" s="2"/>
      <c r="B119" s="20"/>
      <c r="C119" s="20"/>
      <c r="D119" s="20"/>
      <c r="E119" s="20"/>
      <c r="F119" s="20"/>
      <c r="G119" s="2"/>
    </row>
    <row r="120" spans="1:7" ht="17.25" customHeight="1" x14ac:dyDescent="0.25">
      <c r="A120" s="2"/>
      <c r="B120" s="99" t="s">
        <v>109</v>
      </c>
      <c r="C120" s="99"/>
      <c r="D120" s="99"/>
      <c r="E120" s="99"/>
      <c r="F120" s="99"/>
      <c r="G120" s="2"/>
    </row>
    <row r="121" spans="1:7" ht="17.25" customHeight="1" x14ac:dyDescent="0.25">
      <c r="A121" s="2"/>
      <c r="B121" s="20"/>
      <c r="C121" s="20"/>
      <c r="D121" s="20"/>
      <c r="E121" s="20"/>
      <c r="F121" s="20"/>
      <c r="G121" s="2"/>
    </row>
    <row r="122" spans="1:7" ht="17.25" customHeight="1" x14ac:dyDescent="0.25">
      <c r="A122" s="2"/>
      <c r="B122" s="28">
        <v>5</v>
      </c>
      <c r="C122" s="100" t="s">
        <v>110</v>
      </c>
      <c r="D122" s="100"/>
      <c r="E122" s="100"/>
      <c r="F122" s="28" t="s">
        <v>38</v>
      </c>
      <c r="G122" s="2"/>
    </row>
    <row r="123" spans="1:7" ht="17.25" customHeight="1" x14ac:dyDescent="0.25">
      <c r="A123" s="2"/>
      <c r="B123" s="29" t="s">
        <v>18</v>
      </c>
      <c r="C123" s="109" t="s">
        <v>111</v>
      </c>
      <c r="D123" s="109"/>
      <c r="E123" s="109"/>
      <c r="F123" s="78">
        <f>Uniformes!I48</f>
        <v>96.365000000000009</v>
      </c>
      <c r="G123" s="2"/>
    </row>
    <row r="124" spans="1:7" ht="17.25" customHeight="1" x14ac:dyDescent="0.25">
      <c r="A124" s="2"/>
      <c r="B124" s="29" t="s">
        <v>20</v>
      </c>
      <c r="C124" s="109" t="s">
        <v>112</v>
      </c>
      <c r="D124" s="109"/>
      <c r="E124" s="109"/>
      <c r="F124" s="78">
        <f>EPIs!I12</f>
        <v>12.776666666666667</v>
      </c>
      <c r="G124" s="2"/>
    </row>
    <row r="125" spans="1:7" ht="17.25" customHeight="1" x14ac:dyDescent="0.25">
      <c r="A125" s="2"/>
      <c r="B125" s="29" t="s">
        <v>23</v>
      </c>
      <c r="C125" s="109" t="s">
        <v>113</v>
      </c>
      <c r="D125" s="109"/>
      <c r="E125" s="109"/>
      <c r="F125" s="59">
        <v>15</v>
      </c>
      <c r="G125" s="2"/>
    </row>
    <row r="126" spans="1:7" ht="17.25" customHeight="1" x14ac:dyDescent="0.25">
      <c r="A126" s="2"/>
      <c r="B126" s="29" t="s">
        <v>25</v>
      </c>
      <c r="C126" s="109" t="s">
        <v>46</v>
      </c>
      <c r="D126" s="109"/>
      <c r="E126" s="109"/>
      <c r="F126" s="31">
        <v>0</v>
      </c>
      <c r="G126" s="2"/>
    </row>
    <row r="127" spans="1:7" ht="17.25" customHeight="1" x14ac:dyDescent="0.25">
      <c r="A127" s="2"/>
      <c r="B127" s="100" t="s">
        <v>68</v>
      </c>
      <c r="C127" s="100"/>
      <c r="D127" s="100"/>
      <c r="E127" s="100"/>
      <c r="F127" s="32">
        <f>SUM(F123:F126)</f>
        <v>124.14166666666668</v>
      </c>
      <c r="G127" s="2"/>
    </row>
    <row r="128" spans="1:7" ht="17.25" customHeight="1" x14ac:dyDescent="0.25">
      <c r="A128" s="2"/>
      <c r="B128" s="20"/>
      <c r="C128" s="20"/>
      <c r="D128" s="20"/>
      <c r="E128" s="20"/>
      <c r="F128" s="20"/>
      <c r="G128" s="2"/>
    </row>
    <row r="129" spans="1:7" ht="17.25" customHeight="1" x14ac:dyDescent="0.25">
      <c r="A129" s="2"/>
      <c r="B129" s="20"/>
      <c r="C129" s="20"/>
      <c r="D129" s="20"/>
      <c r="E129" s="20"/>
      <c r="F129" s="20"/>
      <c r="G129" s="2"/>
    </row>
    <row r="130" spans="1:7" ht="17.25" customHeight="1" x14ac:dyDescent="0.25">
      <c r="A130" s="2"/>
      <c r="B130" s="99" t="s">
        <v>114</v>
      </c>
      <c r="C130" s="99"/>
      <c r="D130" s="99"/>
      <c r="E130" s="99"/>
      <c r="F130" s="99"/>
      <c r="G130" s="2"/>
    </row>
    <row r="131" spans="1:7" ht="17.25" customHeight="1" x14ac:dyDescent="0.25">
      <c r="A131" s="2"/>
      <c r="B131" s="20"/>
      <c r="C131" s="20"/>
      <c r="D131" s="20"/>
      <c r="E131" s="20"/>
      <c r="F131" s="20"/>
      <c r="G131" s="2"/>
    </row>
    <row r="132" spans="1:7" ht="17.25" customHeight="1" x14ac:dyDescent="0.25">
      <c r="A132" s="2"/>
      <c r="B132" s="28">
        <v>6</v>
      </c>
      <c r="C132" s="100" t="s">
        <v>115</v>
      </c>
      <c r="D132" s="100"/>
      <c r="E132" s="28" t="s">
        <v>58</v>
      </c>
      <c r="F132" s="28" t="s">
        <v>38</v>
      </c>
      <c r="G132" s="2"/>
    </row>
    <row r="133" spans="1:7" ht="17.25" customHeight="1" x14ac:dyDescent="0.25">
      <c r="A133" s="2"/>
      <c r="B133" s="29" t="s">
        <v>18</v>
      </c>
      <c r="C133" s="109" t="s">
        <v>116</v>
      </c>
      <c r="D133" s="109"/>
      <c r="E133" s="60">
        <v>0.06</v>
      </c>
      <c r="F133" s="61">
        <f>F150*E133</f>
        <v>213.47911947329868</v>
      </c>
      <c r="G133" s="2"/>
    </row>
    <row r="134" spans="1:7" ht="17.25" customHeight="1" x14ac:dyDescent="0.25">
      <c r="A134" s="2"/>
      <c r="B134" s="29" t="s">
        <v>20</v>
      </c>
      <c r="C134" s="109" t="s">
        <v>117</v>
      </c>
      <c r="D134" s="109"/>
      <c r="E134" s="62">
        <v>6.7900000000000002E-2</v>
      </c>
      <c r="F134" s="48">
        <f>E134*(F150+F133)</f>
        <v>256.08243574952002</v>
      </c>
      <c r="G134" s="2"/>
    </row>
    <row r="135" spans="1:7" ht="17.25" customHeight="1" x14ac:dyDescent="0.25">
      <c r="A135" s="2"/>
      <c r="B135" s="29" t="s">
        <v>23</v>
      </c>
      <c r="C135" s="109" t="s">
        <v>118</v>
      </c>
      <c r="D135" s="109"/>
      <c r="E135" s="62">
        <f>SUM(E136:E138)</f>
        <v>7.6499999999999999E-2</v>
      </c>
      <c r="F135" s="48">
        <f>((F150+F133+F134)/(1-E135))*E135</f>
        <v>333.63003389604921</v>
      </c>
      <c r="G135" s="2"/>
    </row>
    <row r="136" spans="1:7" ht="17.25" customHeight="1" x14ac:dyDescent="0.25">
      <c r="A136" s="2"/>
      <c r="B136" s="29"/>
      <c r="C136" s="109" t="s">
        <v>119</v>
      </c>
      <c r="D136" s="109"/>
      <c r="E136" s="63">
        <f>3.65%</f>
        <v>3.6499999999999998E-2</v>
      </c>
      <c r="F136" s="48">
        <f>((F150+F133+F134)/(1-E135))*E136</f>
        <v>159.18295734909537</v>
      </c>
      <c r="G136" s="2"/>
    </row>
    <row r="137" spans="1:7" ht="17.25" customHeight="1" x14ac:dyDescent="0.25">
      <c r="A137" s="2"/>
      <c r="B137" s="29"/>
      <c r="C137" s="109" t="s">
        <v>120</v>
      </c>
      <c r="D137" s="109"/>
      <c r="E137" s="62">
        <v>0</v>
      </c>
      <c r="F137" s="48">
        <f>((F150+F133+F134)/(1-E135))*E137</f>
        <v>0</v>
      </c>
      <c r="G137" s="2"/>
    </row>
    <row r="138" spans="1:7" ht="17.25" customHeight="1" x14ac:dyDescent="0.25">
      <c r="A138" s="2"/>
      <c r="B138" s="29"/>
      <c r="C138" s="109" t="s">
        <v>121</v>
      </c>
      <c r="D138" s="109"/>
      <c r="E138" s="62">
        <v>0.04</v>
      </c>
      <c r="F138" s="48">
        <f>((F150+F133+F134)/(1-E135))*E138</f>
        <v>174.44707654695384</v>
      </c>
      <c r="G138" s="2"/>
    </row>
    <row r="139" spans="1:7" ht="17.25" customHeight="1" x14ac:dyDescent="0.25">
      <c r="A139" s="2"/>
      <c r="B139" s="100" t="s">
        <v>68</v>
      </c>
      <c r="C139" s="100"/>
      <c r="D139" s="100"/>
      <c r="E139" s="39">
        <f>SUM(E133:E135)</f>
        <v>0.20440000000000003</v>
      </c>
      <c r="F139" s="32">
        <f>SUM(F133:F138)</f>
        <v>1136.8216230149171</v>
      </c>
      <c r="G139" s="2"/>
    </row>
    <row r="140" spans="1:7" ht="17.25" customHeight="1" x14ac:dyDescent="0.25">
      <c r="A140" s="2"/>
      <c r="B140" s="20"/>
      <c r="C140" s="20"/>
      <c r="D140" s="20"/>
      <c r="E140" s="20"/>
      <c r="F140" s="20"/>
      <c r="G140" s="2"/>
    </row>
    <row r="141" spans="1:7" ht="17.25" customHeight="1" x14ac:dyDescent="0.25">
      <c r="A141" s="2"/>
      <c r="B141" s="20"/>
      <c r="C141" s="20"/>
      <c r="D141" s="20"/>
      <c r="E141" s="20"/>
      <c r="F141" s="20"/>
      <c r="G141" s="2"/>
    </row>
    <row r="142" spans="1:7" ht="17.25" customHeight="1" x14ac:dyDescent="0.25">
      <c r="A142" s="2"/>
      <c r="B142" s="99" t="s">
        <v>122</v>
      </c>
      <c r="C142" s="99"/>
      <c r="D142" s="99"/>
      <c r="E142" s="99"/>
      <c r="F142" s="99"/>
      <c r="G142" s="2"/>
    </row>
    <row r="143" spans="1:7" ht="17.25" customHeight="1" x14ac:dyDescent="0.25">
      <c r="A143" s="2"/>
      <c r="B143" s="20"/>
      <c r="C143" s="20"/>
      <c r="D143" s="20"/>
      <c r="E143" s="20"/>
      <c r="F143" s="20"/>
      <c r="G143" s="2"/>
    </row>
    <row r="144" spans="1:7" ht="17.25" customHeight="1" x14ac:dyDescent="0.25">
      <c r="A144" s="2"/>
      <c r="B144" s="28"/>
      <c r="C144" s="100" t="s">
        <v>123</v>
      </c>
      <c r="D144" s="100"/>
      <c r="E144" s="100"/>
      <c r="F144" s="28" t="s">
        <v>38</v>
      </c>
      <c r="G144" s="2"/>
    </row>
    <row r="145" spans="1:7" ht="17.25" customHeight="1" x14ac:dyDescent="0.25">
      <c r="A145" s="2"/>
      <c r="B145" s="28" t="s">
        <v>18</v>
      </c>
      <c r="C145" s="109" t="s">
        <v>36</v>
      </c>
      <c r="D145" s="109"/>
      <c r="E145" s="109"/>
      <c r="F145" s="31">
        <f>F31</f>
        <v>1535</v>
      </c>
      <c r="G145" s="2"/>
    </row>
    <row r="146" spans="1:7" ht="17.25" customHeight="1" x14ac:dyDescent="0.25">
      <c r="A146" s="2"/>
      <c r="B146" s="28" t="s">
        <v>20</v>
      </c>
      <c r="C146" s="109" t="s">
        <v>48</v>
      </c>
      <c r="D146" s="109"/>
      <c r="E146" s="109"/>
      <c r="F146" s="31">
        <f>F76</f>
        <v>1571.9333333333334</v>
      </c>
      <c r="G146" s="2"/>
    </row>
    <row r="147" spans="1:7" ht="17.25" customHeight="1" x14ac:dyDescent="0.25">
      <c r="A147" s="2"/>
      <c r="B147" s="28" t="s">
        <v>23</v>
      </c>
      <c r="C147" s="109" t="s">
        <v>82</v>
      </c>
      <c r="D147" s="109"/>
      <c r="E147" s="109"/>
      <c r="F147" s="31">
        <f>F88</f>
        <v>102.39302777777779</v>
      </c>
      <c r="G147" s="2"/>
    </row>
    <row r="148" spans="1:7" ht="17.25" customHeight="1" x14ac:dyDescent="0.25">
      <c r="A148" s="2"/>
      <c r="B148" s="28" t="s">
        <v>25</v>
      </c>
      <c r="C148" s="109" t="s">
        <v>90</v>
      </c>
      <c r="D148" s="109"/>
      <c r="E148" s="109"/>
      <c r="F148" s="31">
        <f>F117</f>
        <v>224.51729677720004</v>
      </c>
      <c r="G148" s="2"/>
    </row>
    <row r="149" spans="1:7" ht="17.25" customHeight="1" x14ac:dyDescent="0.25">
      <c r="A149" s="2"/>
      <c r="B149" s="28" t="s">
        <v>41</v>
      </c>
      <c r="C149" s="109" t="s">
        <v>109</v>
      </c>
      <c r="D149" s="109"/>
      <c r="E149" s="109"/>
      <c r="F149" s="31">
        <f>F127</f>
        <v>124.14166666666668</v>
      </c>
      <c r="G149" s="2"/>
    </row>
    <row r="150" spans="1:7" ht="17.25" customHeight="1" x14ac:dyDescent="0.25">
      <c r="A150" s="2"/>
      <c r="B150" s="100" t="s">
        <v>124</v>
      </c>
      <c r="C150" s="100"/>
      <c r="D150" s="100"/>
      <c r="E150" s="100"/>
      <c r="F150" s="37">
        <f>SUM(F145:F149)</f>
        <v>3557.985324554978</v>
      </c>
      <c r="G150" s="2"/>
    </row>
    <row r="151" spans="1:7" ht="17.25" customHeight="1" x14ac:dyDescent="0.25">
      <c r="A151" s="2"/>
      <c r="B151" s="28" t="s">
        <v>64</v>
      </c>
      <c r="C151" s="109" t="s">
        <v>125</v>
      </c>
      <c r="D151" s="109"/>
      <c r="E151" s="109"/>
      <c r="F151" s="31">
        <f>F139</f>
        <v>1136.8216230149171</v>
      </c>
      <c r="G151" s="2"/>
    </row>
    <row r="152" spans="1:7" ht="17.25" customHeight="1" x14ac:dyDescent="0.25">
      <c r="A152" s="2"/>
      <c r="B152" s="100" t="s">
        <v>126</v>
      </c>
      <c r="C152" s="100"/>
      <c r="D152" s="100"/>
      <c r="E152" s="100"/>
      <c r="F152" s="37">
        <f>TRUNC(SUM(F150:F151),2)</f>
        <v>4694.8</v>
      </c>
      <c r="G152" s="2"/>
    </row>
    <row r="153" spans="1:7" ht="17.25" customHeight="1" x14ac:dyDescent="0.25">
      <c r="A153" s="2"/>
      <c r="B153" s="20"/>
      <c r="C153" s="20"/>
      <c r="D153" s="20"/>
      <c r="E153" s="20"/>
      <c r="F153" s="20"/>
      <c r="G153" s="2"/>
    </row>
    <row r="154" spans="1:7" ht="17.25" customHeight="1" x14ac:dyDescent="0.25">
      <c r="A154" s="2"/>
      <c r="B154" s="20"/>
      <c r="C154" s="20"/>
      <c r="D154" s="20"/>
      <c r="E154" s="20"/>
      <c r="F154" s="20"/>
      <c r="G154" s="2"/>
    </row>
  </sheetData>
  <mergeCells count="111">
    <mergeCell ref="B150:E150"/>
    <mergeCell ref="C151:E151"/>
    <mergeCell ref="B152:E152"/>
    <mergeCell ref="C138:D138"/>
    <mergeCell ref="B139:D139"/>
    <mergeCell ref="B142:F142"/>
    <mergeCell ref="C144:E144"/>
    <mergeCell ref="C145:E145"/>
    <mergeCell ref="C146:E146"/>
    <mergeCell ref="C147:E147"/>
    <mergeCell ref="C148:E148"/>
    <mergeCell ref="C149:E149"/>
    <mergeCell ref="C126:E126"/>
    <mergeCell ref="B127:E127"/>
    <mergeCell ref="B130:F130"/>
    <mergeCell ref="C132:D132"/>
    <mergeCell ref="C133:D133"/>
    <mergeCell ref="C134:D134"/>
    <mergeCell ref="C135:D135"/>
    <mergeCell ref="C136:D136"/>
    <mergeCell ref="C137:D137"/>
    <mergeCell ref="C114:E114"/>
    <mergeCell ref="C115:E115"/>
    <mergeCell ref="C116:E116"/>
    <mergeCell ref="B117:E117"/>
    <mergeCell ref="B120:F120"/>
    <mergeCell ref="C122:E122"/>
    <mergeCell ref="C123:E123"/>
    <mergeCell ref="C124:E124"/>
    <mergeCell ref="C125:E125"/>
    <mergeCell ref="C101:D101"/>
    <mergeCell ref="B102:D102"/>
    <mergeCell ref="C103:D103"/>
    <mergeCell ref="B104:D104"/>
    <mergeCell ref="B106:D106"/>
    <mergeCell ref="C108:D108"/>
    <mergeCell ref="C109:D109"/>
    <mergeCell ref="B110:D110"/>
    <mergeCell ref="B112:F112"/>
    <mergeCell ref="B88:D88"/>
    <mergeCell ref="B91:F91"/>
    <mergeCell ref="B93:F93"/>
    <mergeCell ref="C95:D95"/>
    <mergeCell ref="C96:D96"/>
    <mergeCell ref="C97:D97"/>
    <mergeCell ref="C98:D98"/>
    <mergeCell ref="C99:D99"/>
    <mergeCell ref="C100:D100"/>
    <mergeCell ref="B76:E76"/>
    <mergeCell ref="B79:F79"/>
    <mergeCell ref="C81:D81"/>
    <mergeCell ref="C82:D82"/>
    <mergeCell ref="C83:D83"/>
    <mergeCell ref="C84:D84"/>
    <mergeCell ref="C85:D85"/>
    <mergeCell ref="C86:D86"/>
    <mergeCell ref="C87:D87"/>
    <mergeCell ref="C65:E65"/>
    <mergeCell ref="C66:E66"/>
    <mergeCell ref="C67:E67"/>
    <mergeCell ref="B68:E68"/>
    <mergeCell ref="B70:F70"/>
    <mergeCell ref="C72:E72"/>
    <mergeCell ref="C73:E73"/>
    <mergeCell ref="C74:E74"/>
    <mergeCell ref="C75:E75"/>
    <mergeCell ref="C51:D51"/>
    <mergeCell ref="C52:D52"/>
    <mergeCell ref="C53:D53"/>
    <mergeCell ref="C54:D54"/>
    <mergeCell ref="C55:D55"/>
    <mergeCell ref="B56:D56"/>
    <mergeCell ref="B58:F58"/>
    <mergeCell ref="C63:E63"/>
    <mergeCell ref="C64:E64"/>
    <mergeCell ref="B41:E41"/>
    <mergeCell ref="B43:E43"/>
    <mergeCell ref="B45:F45"/>
    <mergeCell ref="C47:D47"/>
    <mergeCell ref="C48:D48"/>
    <mergeCell ref="C49:D49"/>
    <mergeCell ref="C50:D50"/>
    <mergeCell ref="C39:D39"/>
    <mergeCell ref="C40:D40"/>
    <mergeCell ref="C26:D26"/>
    <mergeCell ref="C27:D27"/>
    <mergeCell ref="C28:D28"/>
    <mergeCell ref="C29:D29"/>
    <mergeCell ref="C30:D30"/>
    <mergeCell ref="B31:E31"/>
    <mergeCell ref="B34:F34"/>
    <mergeCell ref="B36:F36"/>
    <mergeCell ref="C38:D38"/>
    <mergeCell ref="D14:F14"/>
    <mergeCell ref="D15:F15"/>
    <mergeCell ref="D16:F16"/>
    <mergeCell ref="D17:F17"/>
    <mergeCell ref="D18:F18"/>
    <mergeCell ref="D19:F19"/>
    <mergeCell ref="B22:F22"/>
    <mergeCell ref="C24:E24"/>
    <mergeCell ref="C25:E25"/>
    <mergeCell ref="B2:F2"/>
    <mergeCell ref="B3:F3"/>
    <mergeCell ref="B4:F4"/>
    <mergeCell ref="B6:F6"/>
    <mergeCell ref="D8:F8"/>
    <mergeCell ref="D9:F9"/>
    <mergeCell ref="D10:F10"/>
    <mergeCell ref="D11:F11"/>
    <mergeCell ref="D13:F13"/>
  </mergeCells>
  <printOptions horizontalCentered="1"/>
  <pageMargins left="0.51180555555555596" right="0.51180555555555596" top="0.78749999999999998" bottom="0.78749999999999998" header="0.511811023622047" footer="0.511811023622047"/>
  <pageSetup paperSize="9" scale="77" fitToHeight="0" orientation="portrait" horizontalDpi="300" verticalDpi="300" r:id="rId1"/>
  <rowBreaks count="2" manualBreakCount="2">
    <brk id="56" min="1" max="5" man="1"/>
    <brk id="110" min="1" max="5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4"/>
  <sheetViews>
    <sheetView topLeftCell="A73" zoomScale="80" zoomScaleNormal="80" workbookViewId="0">
      <selection activeCell="L57" sqref="L57"/>
    </sheetView>
  </sheetViews>
  <sheetFormatPr defaultColWidth="9.140625" defaultRowHeight="15" x14ac:dyDescent="0.25"/>
  <cols>
    <col min="1" max="1" width="3.140625" style="19" customWidth="1"/>
    <col min="2" max="2" width="10" style="19" customWidth="1"/>
    <col min="3" max="3" width="62.140625" style="19" customWidth="1"/>
    <col min="4" max="6" width="15.5703125" style="19" customWidth="1"/>
    <col min="7" max="7" width="3.140625" style="19" customWidth="1"/>
    <col min="8" max="16384" width="9.140625" style="19"/>
  </cols>
  <sheetData>
    <row r="1" spans="1:7" ht="17.25" customHeight="1" x14ac:dyDescent="0.25">
      <c r="A1" s="2"/>
      <c r="B1" s="20"/>
      <c r="C1" s="20"/>
      <c r="D1" s="20"/>
      <c r="E1" s="20"/>
      <c r="F1" s="20"/>
      <c r="G1" s="2"/>
    </row>
    <row r="2" spans="1:7" ht="17.25" customHeight="1" x14ac:dyDescent="0.25">
      <c r="A2" s="2"/>
      <c r="B2" s="94" t="s">
        <v>0</v>
      </c>
      <c r="C2" s="94"/>
      <c r="D2" s="94"/>
      <c r="E2" s="94"/>
      <c r="F2" s="94"/>
      <c r="G2" s="2"/>
    </row>
    <row r="3" spans="1:7" ht="17.25" customHeight="1" x14ac:dyDescent="0.25">
      <c r="A3" s="2"/>
      <c r="B3" s="94" t="s">
        <v>1</v>
      </c>
      <c r="C3" s="94"/>
      <c r="D3" s="94"/>
      <c r="E3" s="94"/>
      <c r="F3" s="94"/>
      <c r="G3" s="2"/>
    </row>
    <row r="4" spans="1:7" ht="17.25" customHeight="1" x14ac:dyDescent="0.25">
      <c r="A4" s="2"/>
      <c r="B4" s="95" t="s">
        <v>2</v>
      </c>
      <c r="C4" s="95"/>
      <c r="D4" s="95"/>
      <c r="E4" s="95"/>
      <c r="F4" s="95"/>
      <c r="G4" s="2"/>
    </row>
    <row r="5" spans="1:7" ht="17.25" customHeight="1" x14ac:dyDescent="0.25">
      <c r="A5" s="2"/>
      <c r="B5" s="21"/>
      <c r="C5" s="21"/>
      <c r="D5" s="21"/>
      <c r="E5" s="21"/>
      <c r="F5" s="21"/>
      <c r="G5" s="2"/>
    </row>
    <row r="6" spans="1:7" ht="17.25" customHeight="1" x14ac:dyDescent="0.25">
      <c r="A6" s="2"/>
      <c r="B6" s="91" t="s">
        <v>17</v>
      </c>
      <c r="C6" s="91"/>
      <c r="D6" s="91"/>
      <c r="E6" s="91"/>
      <c r="F6" s="91"/>
      <c r="G6" s="2"/>
    </row>
    <row r="7" spans="1:7" ht="17.25" customHeight="1" x14ac:dyDescent="0.25">
      <c r="A7" s="2"/>
      <c r="B7" s="21"/>
      <c r="C7" s="21"/>
      <c r="D7" s="21"/>
      <c r="E7" s="21"/>
      <c r="F7" s="21"/>
      <c r="G7" s="2"/>
    </row>
    <row r="8" spans="1:7" ht="17.25" customHeight="1" x14ac:dyDescent="0.25">
      <c r="A8" s="8"/>
      <c r="B8" s="22" t="s">
        <v>18</v>
      </c>
      <c r="C8" s="23" t="s">
        <v>19</v>
      </c>
      <c r="D8" s="96"/>
      <c r="E8" s="96"/>
      <c r="F8" s="96"/>
      <c r="G8" s="8"/>
    </row>
    <row r="9" spans="1:7" ht="17.25" customHeight="1" x14ac:dyDescent="0.25">
      <c r="A9" s="2"/>
      <c r="B9" s="22" t="s">
        <v>20</v>
      </c>
      <c r="C9" s="23" t="s">
        <v>21</v>
      </c>
      <c r="D9" s="96" t="s">
        <v>22</v>
      </c>
      <c r="E9" s="96"/>
      <c r="F9" s="96"/>
      <c r="G9" s="2"/>
    </row>
    <row r="10" spans="1:7" ht="30" x14ac:dyDescent="0.25">
      <c r="A10" s="14"/>
      <c r="B10" s="22" t="s">
        <v>23</v>
      </c>
      <c r="C10" s="23" t="s">
        <v>24</v>
      </c>
      <c r="D10" s="96">
        <v>2023</v>
      </c>
      <c r="E10" s="96"/>
      <c r="F10" s="96"/>
      <c r="G10" s="14"/>
    </row>
    <row r="11" spans="1:7" ht="17.25" customHeight="1" x14ac:dyDescent="0.25">
      <c r="A11" s="2"/>
      <c r="B11" s="22" t="s">
        <v>25</v>
      </c>
      <c r="C11" s="23" t="s">
        <v>26</v>
      </c>
      <c r="D11" s="96">
        <v>12</v>
      </c>
      <c r="E11" s="96"/>
      <c r="F11" s="96"/>
      <c r="G11" s="2"/>
    </row>
    <row r="12" spans="1:7" ht="17.25" customHeight="1" x14ac:dyDescent="0.25">
      <c r="A12" s="2"/>
      <c r="B12" s="24"/>
      <c r="C12" s="25"/>
      <c r="D12" s="24"/>
      <c r="E12" s="24"/>
      <c r="F12" s="24"/>
      <c r="G12" s="2"/>
    </row>
    <row r="13" spans="1:7" ht="17.25" customHeight="1" x14ac:dyDescent="0.25">
      <c r="A13" s="2"/>
      <c r="B13" s="24"/>
      <c r="C13" s="23" t="s">
        <v>27</v>
      </c>
      <c r="D13" s="96" t="s">
        <v>169</v>
      </c>
      <c r="E13" s="96"/>
      <c r="F13" s="96"/>
      <c r="G13" s="2"/>
    </row>
    <row r="14" spans="1:7" ht="17.25" customHeight="1" x14ac:dyDescent="0.25">
      <c r="A14" s="2"/>
      <c r="B14" s="24"/>
      <c r="C14" s="23" t="s">
        <v>28</v>
      </c>
      <c r="D14" s="96" t="s">
        <v>130</v>
      </c>
      <c r="E14" s="96"/>
      <c r="F14" s="96"/>
      <c r="G14" s="2"/>
    </row>
    <row r="15" spans="1:7" ht="17.25" customHeight="1" x14ac:dyDescent="0.25">
      <c r="A15" s="2"/>
      <c r="B15" s="24"/>
      <c r="C15" s="23" t="s">
        <v>30</v>
      </c>
      <c r="D15" s="97">
        <v>1778</v>
      </c>
      <c r="E15" s="97"/>
      <c r="F15" s="97"/>
      <c r="G15" s="26"/>
    </row>
    <row r="16" spans="1:7" ht="15" customHeight="1" x14ac:dyDescent="0.25">
      <c r="A16" s="2"/>
      <c r="B16" s="24"/>
      <c r="C16" s="23" t="s">
        <v>31</v>
      </c>
      <c r="D16" s="96" t="s">
        <v>163</v>
      </c>
      <c r="E16" s="96"/>
      <c r="F16" s="96"/>
      <c r="G16" s="2"/>
    </row>
    <row r="17" spans="1:7" ht="17.25" customHeight="1" x14ac:dyDescent="0.25">
      <c r="A17" s="2"/>
      <c r="B17" s="24"/>
      <c r="C17" s="23" t="s">
        <v>32</v>
      </c>
      <c r="D17" s="98">
        <v>44958</v>
      </c>
      <c r="E17" s="98"/>
      <c r="F17" s="98"/>
      <c r="G17" s="2"/>
    </row>
    <row r="18" spans="1:7" ht="17.25" customHeight="1" x14ac:dyDescent="0.25">
      <c r="A18" s="2"/>
      <c r="B18" s="24"/>
      <c r="C18" s="23" t="s">
        <v>33</v>
      </c>
      <c r="D18" s="96" t="s">
        <v>131</v>
      </c>
      <c r="E18" s="96"/>
      <c r="F18" s="96"/>
      <c r="G18" s="2"/>
    </row>
    <row r="19" spans="1:7" ht="17.25" customHeight="1" x14ac:dyDescent="0.25">
      <c r="A19" s="2"/>
      <c r="B19" s="24"/>
      <c r="C19" s="23" t="s">
        <v>35</v>
      </c>
      <c r="D19" s="96">
        <v>1</v>
      </c>
      <c r="E19" s="96"/>
      <c r="F19" s="96"/>
      <c r="G19" s="2"/>
    </row>
    <row r="20" spans="1:7" ht="17.25" customHeight="1" x14ac:dyDescent="0.25">
      <c r="A20" s="2"/>
      <c r="B20" s="24"/>
      <c r="C20" s="25"/>
      <c r="D20" s="24"/>
      <c r="E20" s="24"/>
      <c r="F20" s="24"/>
      <c r="G20" s="2"/>
    </row>
    <row r="21" spans="1:7" ht="17.25" customHeight="1" x14ac:dyDescent="0.25">
      <c r="A21" s="2"/>
      <c r="B21" s="20"/>
      <c r="C21" s="20"/>
      <c r="D21" s="20"/>
      <c r="E21" s="20"/>
      <c r="F21" s="20"/>
      <c r="G21" s="2"/>
    </row>
    <row r="22" spans="1:7" ht="17.25" customHeight="1" x14ac:dyDescent="0.25">
      <c r="A22" s="2"/>
      <c r="B22" s="99" t="s">
        <v>36</v>
      </c>
      <c r="C22" s="99"/>
      <c r="D22" s="99"/>
      <c r="E22" s="99"/>
      <c r="F22" s="99"/>
      <c r="G22" s="2"/>
    </row>
    <row r="23" spans="1:7" ht="17.25" customHeight="1" x14ac:dyDescent="0.25">
      <c r="A23" s="2"/>
      <c r="B23" s="20"/>
      <c r="C23" s="20"/>
      <c r="D23" s="20"/>
      <c r="E23" s="20"/>
      <c r="F23" s="20"/>
      <c r="G23" s="2"/>
    </row>
    <row r="24" spans="1:7" ht="17.25" customHeight="1" x14ac:dyDescent="0.25">
      <c r="A24" s="2"/>
      <c r="B24" s="27">
        <v>1</v>
      </c>
      <c r="C24" s="100" t="s">
        <v>37</v>
      </c>
      <c r="D24" s="100"/>
      <c r="E24" s="100"/>
      <c r="F24" s="28" t="s">
        <v>38</v>
      </c>
      <c r="G24" s="2"/>
    </row>
    <row r="25" spans="1:7" ht="17.25" customHeight="1" x14ac:dyDescent="0.25">
      <c r="A25" s="2"/>
      <c r="B25" s="29" t="s">
        <v>18</v>
      </c>
      <c r="C25" s="101" t="s">
        <v>172</v>
      </c>
      <c r="D25" s="102"/>
      <c r="E25" s="103"/>
      <c r="F25" s="31">
        <f>D15</f>
        <v>1778</v>
      </c>
      <c r="G25" s="2"/>
    </row>
    <row r="26" spans="1:7" ht="17.25" customHeight="1" x14ac:dyDescent="0.25">
      <c r="A26" s="2"/>
      <c r="B26" s="29" t="s">
        <v>23</v>
      </c>
      <c r="C26" s="101" t="s">
        <v>39</v>
      </c>
      <c r="D26" s="101"/>
      <c r="E26" s="30"/>
      <c r="F26" s="31">
        <v>0</v>
      </c>
      <c r="G26" s="2"/>
    </row>
    <row r="27" spans="1:7" ht="17.25" customHeight="1" x14ac:dyDescent="0.25">
      <c r="A27" s="2"/>
      <c r="B27" s="29" t="s">
        <v>25</v>
      </c>
      <c r="C27" s="101" t="s">
        <v>40</v>
      </c>
      <c r="D27" s="101"/>
      <c r="E27" s="30"/>
      <c r="F27" s="31">
        <v>0</v>
      </c>
      <c r="G27" s="2"/>
    </row>
    <row r="28" spans="1:7" ht="17.25" customHeight="1" x14ac:dyDescent="0.25">
      <c r="A28" s="2"/>
      <c r="B28" s="29" t="s">
        <v>41</v>
      </c>
      <c r="C28" s="101" t="s">
        <v>42</v>
      </c>
      <c r="D28" s="101"/>
      <c r="E28" s="30"/>
      <c r="F28" s="31">
        <v>0</v>
      </c>
      <c r="G28" s="2"/>
    </row>
    <row r="29" spans="1:7" ht="17.25" customHeight="1" x14ac:dyDescent="0.25">
      <c r="A29" s="2"/>
      <c r="B29" s="29" t="s">
        <v>43</v>
      </c>
      <c r="C29" s="101" t="s">
        <v>44</v>
      </c>
      <c r="D29" s="101"/>
      <c r="E29" s="30"/>
      <c r="F29" s="31">
        <v>0</v>
      </c>
      <c r="G29" s="2"/>
    </row>
    <row r="30" spans="1:7" ht="17.25" customHeight="1" x14ac:dyDescent="0.25">
      <c r="A30" s="2"/>
      <c r="B30" s="29" t="s">
        <v>45</v>
      </c>
      <c r="C30" s="101" t="s">
        <v>46</v>
      </c>
      <c r="D30" s="101"/>
      <c r="E30" s="30"/>
      <c r="F30" s="31">
        <v>0</v>
      </c>
      <c r="G30" s="2"/>
    </row>
    <row r="31" spans="1:7" ht="17.25" customHeight="1" x14ac:dyDescent="0.25">
      <c r="A31" s="2"/>
      <c r="B31" s="100" t="s">
        <v>47</v>
      </c>
      <c r="C31" s="100"/>
      <c r="D31" s="100"/>
      <c r="E31" s="100"/>
      <c r="F31" s="32">
        <f>SUM(F25:F30)</f>
        <v>1778</v>
      </c>
      <c r="G31" s="2"/>
    </row>
    <row r="32" spans="1:7" ht="17.25" customHeight="1" x14ac:dyDescent="0.25">
      <c r="A32" s="2"/>
      <c r="B32" s="20"/>
      <c r="C32" s="20"/>
      <c r="D32" s="20"/>
      <c r="E32" s="20"/>
      <c r="F32" s="20"/>
      <c r="G32" s="2"/>
    </row>
    <row r="33" spans="1:7" ht="17.25" customHeight="1" x14ac:dyDescent="0.25">
      <c r="A33" s="2"/>
      <c r="B33" s="20"/>
      <c r="C33" s="20"/>
      <c r="D33" s="20"/>
      <c r="E33" s="20"/>
      <c r="F33" s="20"/>
      <c r="G33" s="2"/>
    </row>
    <row r="34" spans="1:7" ht="17.25" customHeight="1" x14ac:dyDescent="0.25">
      <c r="A34" s="2"/>
      <c r="B34" s="99" t="s">
        <v>48</v>
      </c>
      <c r="C34" s="99"/>
      <c r="D34" s="99"/>
      <c r="E34" s="99"/>
      <c r="F34" s="99"/>
      <c r="G34" s="2"/>
    </row>
    <row r="35" spans="1:7" ht="17.25" customHeight="1" x14ac:dyDescent="0.25">
      <c r="A35" s="2"/>
      <c r="B35" s="33"/>
      <c r="C35" s="20"/>
      <c r="D35" s="20"/>
      <c r="E35" s="20"/>
      <c r="F35" s="20"/>
      <c r="G35" s="2"/>
    </row>
    <row r="36" spans="1:7" ht="17.25" customHeight="1" x14ac:dyDescent="0.25">
      <c r="A36" s="2"/>
      <c r="B36" s="104" t="s">
        <v>49</v>
      </c>
      <c r="C36" s="104"/>
      <c r="D36" s="104"/>
      <c r="E36" s="104"/>
      <c r="F36" s="104"/>
      <c r="G36" s="2"/>
    </row>
    <row r="37" spans="1:7" ht="17.25" customHeight="1" x14ac:dyDescent="0.25">
      <c r="A37" s="2"/>
      <c r="B37" s="20"/>
      <c r="C37" s="20"/>
      <c r="D37" s="20"/>
      <c r="E37" s="20"/>
      <c r="F37" s="20"/>
      <c r="G37" s="2"/>
    </row>
    <row r="38" spans="1:7" ht="17.25" customHeight="1" x14ac:dyDescent="0.25">
      <c r="A38" s="2"/>
      <c r="B38" s="85" t="s">
        <v>50</v>
      </c>
      <c r="C38" s="105" t="s">
        <v>51</v>
      </c>
      <c r="D38" s="106"/>
      <c r="E38" s="85" t="s">
        <v>58</v>
      </c>
      <c r="F38" s="85" t="s">
        <v>38</v>
      </c>
      <c r="G38" s="2"/>
    </row>
    <row r="39" spans="1:7" ht="17.25" customHeight="1" x14ac:dyDescent="0.25">
      <c r="A39" s="2"/>
      <c r="B39" s="29" t="s">
        <v>18</v>
      </c>
      <c r="C39" s="110" t="s">
        <v>52</v>
      </c>
      <c r="D39" s="111"/>
      <c r="E39" s="86">
        <f>1/12</f>
        <v>8.3333333333333329E-2</v>
      </c>
      <c r="F39" s="31">
        <f>F31*E39</f>
        <v>148.16666666666666</v>
      </c>
      <c r="G39" s="2"/>
    </row>
    <row r="40" spans="1:7" ht="17.25" customHeight="1" x14ac:dyDescent="0.25">
      <c r="A40" s="2"/>
      <c r="B40" s="29" t="s">
        <v>20</v>
      </c>
      <c r="C40" s="110" t="s">
        <v>53</v>
      </c>
      <c r="D40" s="111"/>
      <c r="E40" s="86">
        <f>(1/3)/12</f>
        <v>2.7777777777777776E-2</v>
      </c>
      <c r="F40" s="31">
        <f>F31*E40</f>
        <v>49.388888888888886</v>
      </c>
      <c r="G40" s="2"/>
    </row>
    <row r="41" spans="1:7" ht="17.25" customHeight="1" x14ac:dyDescent="0.25">
      <c r="A41" s="2"/>
      <c r="B41" s="100" t="s">
        <v>47</v>
      </c>
      <c r="C41" s="100"/>
      <c r="D41" s="100"/>
      <c r="E41" s="100"/>
      <c r="F41" s="32">
        <f>SUM(F39:F40)</f>
        <v>197.55555555555554</v>
      </c>
      <c r="G41" s="2"/>
    </row>
    <row r="42" spans="1:7" ht="17.25" customHeight="1" x14ac:dyDescent="0.25">
      <c r="A42" s="2"/>
      <c r="B42" s="35"/>
      <c r="C42" s="35"/>
      <c r="D42" s="35"/>
      <c r="E42" s="35"/>
      <c r="F42" s="36"/>
      <c r="G42" s="2"/>
    </row>
    <row r="43" spans="1:7" ht="17.25" customHeight="1" x14ac:dyDescent="0.25">
      <c r="A43" s="2"/>
      <c r="B43" s="107" t="s">
        <v>54</v>
      </c>
      <c r="C43" s="107"/>
      <c r="D43" s="107"/>
      <c r="E43" s="107"/>
      <c r="F43" s="37">
        <f>F31+F41</f>
        <v>1975.5555555555557</v>
      </c>
      <c r="G43" s="2"/>
    </row>
    <row r="44" spans="1:7" ht="17.25" customHeight="1" x14ac:dyDescent="0.25">
      <c r="A44" s="2"/>
      <c r="B44" s="20"/>
      <c r="C44" s="20"/>
      <c r="D44" s="20"/>
      <c r="E44" s="20"/>
      <c r="F44" s="20"/>
      <c r="G44" s="2"/>
    </row>
    <row r="45" spans="1:7" ht="17.25" customHeight="1" x14ac:dyDescent="0.25">
      <c r="A45" s="2"/>
      <c r="B45" s="108" t="s">
        <v>55</v>
      </c>
      <c r="C45" s="108"/>
      <c r="D45" s="108"/>
      <c r="E45" s="108"/>
      <c r="F45" s="108"/>
      <c r="G45" s="2"/>
    </row>
    <row r="46" spans="1:7" ht="17.25" customHeight="1" x14ac:dyDescent="0.25">
      <c r="A46" s="2"/>
      <c r="B46" s="20"/>
      <c r="C46" s="20"/>
      <c r="D46" s="20"/>
      <c r="E46" s="20"/>
      <c r="F46" s="20"/>
      <c r="G46" s="2"/>
    </row>
    <row r="47" spans="1:7" ht="17.25" customHeight="1" x14ac:dyDescent="0.25">
      <c r="A47" s="2"/>
      <c r="B47" s="28" t="s">
        <v>56</v>
      </c>
      <c r="C47" s="100" t="s">
        <v>57</v>
      </c>
      <c r="D47" s="100"/>
      <c r="E47" s="28" t="s">
        <v>58</v>
      </c>
      <c r="F47" s="28" t="s">
        <v>38</v>
      </c>
      <c r="G47" s="2"/>
    </row>
    <row r="48" spans="1:7" ht="17.25" customHeight="1" x14ac:dyDescent="0.25">
      <c r="A48" s="2"/>
      <c r="B48" s="29" t="s">
        <v>18</v>
      </c>
      <c r="C48" s="109" t="s">
        <v>59</v>
      </c>
      <c r="D48" s="109"/>
      <c r="E48" s="38">
        <v>0.2</v>
      </c>
      <c r="F48" s="31">
        <f t="shared" ref="F48:F55" si="0">$F$43*E48</f>
        <v>395.11111111111114</v>
      </c>
      <c r="G48" s="2"/>
    </row>
    <row r="49" spans="1:8" ht="17.25" customHeight="1" x14ac:dyDescent="0.25">
      <c r="A49" s="2"/>
      <c r="B49" s="29" t="s">
        <v>20</v>
      </c>
      <c r="C49" s="109" t="s">
        <v>60</v>
      </c>
      <c r="D49" s="109"/>
      <c r="E49" s="38">
        <v>2.5000000000000001E-2</v>
      </c>
      <c r="F49" s="31">
        <f t="shared" si="0"/>
        <v>49.388888888888893</v>
      </c>
      <c r="G49" s="2"/>
    </row>
    <row r="50" spans="1:8" ht="17.25" customHeight="1" x14ac:dyDescent="0.25">
      <c r="A50" s="2"/>
      <c r="B50" s="29" t="s">
        <v>23</v>
      </c>
      <c r="C50" s="109" t="s">
        <v>61</v>
      </c>
      <c r="D50" s="109"/>
      <c r="E50" s="38">
        <f>3*2%</f>
        <v>0.06</v>
      </c>
      <c r="F50" s="31">
        <f t="shared" si="0"/>
        <v>118.53333333333333</v>
      </c>
      <c r="G50" s="2"/>
    </row>
    <row r="51" spans="1:8" ht="17.25" customHeight="1" x14ac:dyDescent="0.25">
      <c r="A51" s="2"/>
      <c r="B51" s="29" t="s">
        <v>25</v>
      </c>
      <c r="C51" s="109" t="s">
        <v>62</v>
      </c>
      <c r="D51" s="109"/>
      <c r="E51" s="38">
        <v>1.4999999999999999E-2</v>
      </c>
      <c r="F51" s="31">
        <f t="shared" si="0"/>
        <v>29.633333333333333</v>
      </c>
      <c r="G51" s="2"/>
    </row>
    <row r="52" spans="1:8" ht="17.25" customHeight="1" x14ac:dyDescent="0.25">
      <c r="A52" s="2"/>
      <c r="B52" s="29" t="s">
        <v>41</v>
      </c>
      <c r="C52" s="109" t="s">
        <v>63</v>
      </c>
      <c r="D52" s="109"/>
      <c r="E52" s="38">
        <v>0.01</v>
      </c>
      <c r="F52" s="31">
        <f t="shared" si="0"/>
        <v>19.755555555555556</v>
      </c>
      <c r="G52" s="2"/>
    </row>
    <row r="53" spans="1:8" ht="17.25" customHeight="1" x14ac:dyDescent="0.25">
      <c r="A53" s="2"/>
      <c r="B53" s="29" t="s">
        <v>64</v>
      </c>
      <c r="C53" s="109" t="s">
        <v>65</v>
      </c>
      <c r="D53" s="109"/>
      <c r="E53" s="38">
        <v>6.0000000000000001E-3</v>
      </c>
      <c r="F53" s="31">
        <f t="shared" si="0"/>
        <v>11.853333333333333</v>
      </c>
      <c r="G53" s="2"/>
    </row>
    <row r="54" spans="1:8" ht="17.25" customHeight="1" x14ac:dyDescent="0.25">
      <c r="A54" s="2"/>
      <c r="B54" s="29" t="s">
        <v>43</v>
      </c>
      <c r="C54" s="109" t="s">
        <v>66</v>
      </c>
      <c r="D54" s="109"/>
      <c r="E54" s="38">
        <v>2E-3</v>
      </c>
      <c r="F54" s="31">
        <f t="shared" si="0"/>
        <v>3.9511111111111115</v>
      </c>
      <c r="G54" s="2"/>
    </row>
    <row r="55" spans="1:8" ht="17.25" customHeight="1" x14ac:dyDescent="0.25">
      <c r="A55" s="2"/>
      <c r="B55" s="29" t="s">
        <v>45</v>
      </c>
      <c r="C55" s="109" t="s">
        <v>67</v>
      </c>
      <c r="D55" s="109"/>
      <c r="E55" s="38">
        <v>0.08</v>
      </c>
      <c r="F55" s="31">
        <f t="shared" si="0"/>
        <v>158.04444444444445</v>
      </c>
      <c r="G55" s="2"/>
    </row>
    <row r="56" spans="1:8" ht="17.25" customHeight="1" x14ac:dyDescent="0.25">
      <c r="A56" s="2"/>
      <c r="B56" s="100" t="s">
        <v>68</v>
      </c>
      <c r="C56" s="100"/>
      <c r="D56" s="100"/>
      <c r="E56" s="39">
        <f>SUM(E48:E55)</f>
        <v>0.39800000000000008</v>
      </c>
      <c r="F56" s="32">
        <f>SUM(F48:F55)</f>
        <v>786.27111111111128</v>
      </c>
      <c r="G56" s="2"/>
      <c r="H56" s="40"/>
    </row>
    <row r="57" spans="1:8" ht="17.25" customHeight="1" x14ac:dyDescent="0.25">
      <c r="A57" s="2"/>
      <c r="B57" s="20"/>
      <c r="C57" s="20"/>
      <c r="D57" s="20"/>
      <c r="E57" s="20"/>
      <c r="F57" s="20"/>
      <c r="G57" s="2"/>
    </row>
    <row r="58" spans="1:8" ht="17.25" customHeight="1" x14ac:dyDescent="0.25">
      <c r="A58" s="2"/>
      <c r="B58" s="104" t="s">
        <v>69</v>
      </c>
      <c r="C58" s="104"/>
      <c r="D58" s="104"/>
      <c r="E58" s="104"/>
      <c r="F58" s="104"/>
      <c r="G58" s="2"/>
    </row>
    <row r="59" spans="1:8" ht="17.25" customHeight="1" x14ac:dyDescent="0.25">
      <c r="A59" s="2"/>
      <c r="B59" s="20"/>
      <c r="C59" s="20"/>
      <c r="D59" s="20"/>
      <c r="E59" s="20"/>
      <c r="F59" s="20"/>
      <c r="G59" s="2"/>
    </row>
    <row r="60" spans="1:8" ht="17.25" customHeight="1" x14ac:dyDescent="0.25">
      <c r="A60" s="2"/>
      <c r="B60" s="28" t="s">
        <v>70</v>
      </c>
      <c r="C60" s="41" t="s">
        <v>71</v>
      </c>
      <c r="D60" s="41" t="s">
        <v>72</v>
      </c>
      <c r="E60" s="41" t="s">
        <v>73</v>
      </c>
      <c r="F60" s="28" t="s">
        <v>38</v>
      </c>
      <c r="G60" s="2"/>
    </row>
    <row r="61" spans="1:8" ht="17.25" customHeight="1" x14ac:dyDescent="0.25">
      <c r="A61" s="2"/>
      <c r="B61" s="29" t="s">
        <v>18</v>
      </c>
      <c r="C61" s="42" t="s">
        <v>74</v>
      </c>
      <c r="D61" s="31">
        <v>4.8</v>
      </c>
      <c r="E61" s="43">
        <v>44</v>
      </c>
      <c r="F61" s="44">
        <f>IF(((D61*E61)-(F25*6%))&gt;0,((D61*E61)-(F25*6%)),0)</f>
        <v>104.52</v>
      </c>
      <c r="G61" s="2"/>
    </row>
    <row r="62" spans="1:8" ht="17.25" customHeight="1" x14ac:dyDescent="0.25">
      <c r="A62" s="2"/>
      <c r="B62" s="29" t="s">
        <v>20</v>
      </c>
      <c r="C62" s="45" t="s">
        <v>75</v>
      </c>
      <c r="D62" s="31">
        <v>551.5</v>
      </c>
      <c r="E62" s="46">
        <v>1</v>
      </c>
      <c r="F62" s="47">
        <f>D62*E62*0.8</f>
        <v>441.20000000000005</v>
      </c>
      <c r="G62" s="2"/>
    </row>
    <row r="63" spans="1:8" ht="17.25" customHeight="1" x14ac:dyDescent="0.25">
      <c r="A63" s="2"/>
      <c r="B63" s="29" t="s">
        <v>23</v>
      </c>
      <c r="C63" s="109" t="s">
        <v>76</v>
      </c>
      <c r="D63" s="109"/>
      <c r="E63" s="109"/>
      <c r="F63" s="31">
        <f>F62/12</f>
        <v>36.766666666666673</v>
      </c>
      <c r="G63" s="2"/>
    </row>
    <row r="64" spans="1:8" ht="17.25" customHeight="1" x14ac:dyDescent="0.25">
      <c r="A64" s="2"/>
      <c r="B64" s="29" t="s">
        <v>25</v>
      </c>
      <c r="C64" s="109" t="s">
        <v>77</v>
      </c>
      <c r="D64" s="109"/>
      <c r="E64" s="109"/>
      <c r="F64" s="31">
        <v>75.5</v>
      </c>
      <c r="G64" s="2"/>
    </row>
    <row r="65" spans="1:7" ht="17.25" customHeight="1" x14ac:dyDescent="0.25">
      <c r="A65" s="2"/>
      <c r="B65" s="29" t="s">
        <v>41</v>
      </c>
      <c r="C65" s="109" t="s">
        <v>78</v>
      </c>
      <c r="D65" s="109"/>
      <c r="E65" s="109"/>
      <c r="F65" s="31">
        <v>25</v>
      </c>
      <c r="G65" s="2"/>
    </row>
    <row r="66" spans="1:7" ht="17.25" customHeight="1" x14ac:dyDescent="0.25">
      <c r="A66" s="2"/>
      <c r="B66" s="29" t="s">
        <v>64</v>
      </c>
      <c r="C66" s="109" t="s">
        <v>79</v>
      </c>
      <c r="D66" s="109"/>
      <c r="E66" s="109"/>
      <c r="F66" s="31">
        <v>25</v>
      </c>
      <c r="G66" s="2"/>
    </row>
    <row r="67" spans="1:7" ht="17.25" customHeight="1" x14ac:dyDescent="0.25">
      <c r="A67" s="2"/>
      <c r="B67" s="29" t="s">
        <v>43</v>
      </c>
      <c r="C67" s="109" t="s">
        <v>46</v>
      </c>
      <c r="D67" s="109"/>
      <c r="E67" s="109"/>
      <c r="F67" s="31">
        <v>0</v>
      </c>
      <c r="G67" s="2"/>
    </row>
    <row r="68" spans="1:7" ht="17.25" customHeight="1" x14ac:dyDescent="0.25">
      <c r="A68" s="2"/>
      <c r="B68" s="100" t="s">
        <v>47</v>
      </c>
      <c r="C68" s="100"/>
      <c r="D68" s="100"/>
      <c r="E68" s="100"/>
      <c r="F68" s="32">
        <f>SUM(F61:F67)</f>
        <v>707.98666666666668</v>
      </c>
      <c r="G68" s="2"/>
    </row>
    <row r="69" spans="1:7" ht="17.25" customHeight="1" x14ac:dyDescent="0.25">
      <c r="A69" s="2"/>
      <c r="B69" s="20"/>
      <c r="C69" s="20"/>
      <c r="D69" s="20"/>
      <c r="E69" s="20"/>
      <c r="F69" s="20"/>
      <c r="G69" s="2"/>
    </row>
    <row r="70" spans="1:7" ht="17.25" customHeight="1" x14ac:dyDescent="0.25">
      <c r="A70" s="2"/>
      <c r="B70" s="112" t="s">
        <v>80</v>
      </c>
      <c r="C70" s="112"/>
      <c r="D70" s="112"/>
      <c r="E70" s="112"/>
      <c r="F70" s="112"/>
      <c r="G70" s="2"/>
    </row>
    <row r="71" spans="1:7" ht="17.25" customHeight="1" x14ac:dyDescent="0.25">
      <c r="A71" s="2"/>
      <c r="B71" s="20"/>
      <c r="C71" s="20"/>
      <c r="D71" s="20"/>
      <c r="E71" s="20"/>
      <c r="F71" s="20"/>
      <c r="G71" s="2"/>
    </row>
    <row r="72" spans="1:7" ht="17.25" customHeight="1" x14ac:dyDescent="0.25">
      <c r="A72" s="2"/>
      <c r="B72" s="28">
        <v>2</v>
      </c>
      <c r="C72" s="100" t="s">
        <v>81</v>
      </c>
      <c r="D72" s="100"/>
      <c r="E72" s="100"/>
      <c r="F72" s="28" t="s">
        <v>38</v>
      </c>
      <c r="G72" s="2"/>
    </row>
    <row r="73" spans="1:7" ht="17.25" customHeight="1" x14ac:dyDescent="0.25">
      <c r="A73" s="2"/>
      <c r="B73" s="29" t="s">
        <v>50</v>
      </c>
      <c r="C73" s="109" t="s">
        <v>51</v>
      </c>
      <c r="D73" s="109"/>
      <c r="E73" s="109"/>
      <c r="F73" s="48">
        <f>F41</f>
        <v>197.55555555555554</v>
      </c>
      <c r="G73" s="2"/>
    </row>
    <row r="74" spans="1:7" ht="17.25" customHeight="1" x14ac:dyDescent="0.25">
      <c r="A74" s="2"/>
      <c r="B74" s="29" t="s">
        <v>56</v>
      </c>
      <c r="C74" s="109" t="s">
        <v>57</v>
      </c>
      <c r="D74" s="109"/>
      <c r="E74" s="109"/>
      <c r="F74" s="48">
        <f>F56</f>
        <v>786.27111111111128</v>
      </c>
      <c r="G74" s="2"/>
    </row>
    <row r="75" spans="1:7" ht="17.25" customHeight="1" x14ac:dyDescent="0.25">
      <c r="A75" s="2"/>
      <c r="B75" s="29" t="s">
        <v>70</v>
      </c>
      <c r="C75" s="109" t="s">
        <v>71</v>
      </c>
      <c r="D75" s="109"/>
      <c r="E75" s="109"/>
      <c r="F75" s="48">
        <f>F68</f>
        <v>707.98666666666668</v>
      </c>
      <c r="G75" s="2"/>
    </row>
    <row r="76" spans="1:7" ht="17.25" customHeight="1" x14ac:dyDescent="0.25">
      <c r="A76" s="2"/>
      <c r="B76" s="100" t="s">
        <v>47</v>
      </c>
      <c r="C76" s="100"/>
      <c r="D76" s="100"/>
      <c r="E76" s="100"/>
      <c r="F76" s="32">
        <f>SUM(F73:F75)</f>
        <v>1691.8133333333335</v>
      </c>
      <c r="G76" s="2"/>
    </row>
    <row r="77" spans="1:7" ht="17.25" customHeight="1" x14ac:dyDescent="0.25">
      <c r="A77" s="2"/>
      <c r="B77" s="20"/>
      <c r="C77" s="20"/>
      <c r="D77" s="20"/>
      <c r="E77" s="20"/>
      <c r="F77" s="20"/>
      <c r="G77" s="2"/>
    </row>
    <row r="78" spans="1:7" ht="17.25" customHeight="1" x14ac:dyDescent="0.25">
      <c r="A78" s="2"/>
      <c r="B78" s="20"/>
      <c r="C78" s="20"/>
      <c r="D78" s="20"/>
      <c r="E78" s="20"/>
      <c r="F78" s="20"/>
      <c r="G78" s="2"/>
    </row>
    <row r="79" spans="1:7" ht="17.25" customHeight="1" x14ac:dyDescent="0.25">
      <c r="A79" s="2"/>
      <c r="B79" s="99" t="s">
        <v>82</v>
      </c>
      <c r="C79" s="99"/>
      <c r="D79" s="99"/>
      <c r="E79" s="99"/>
      <c r="F79" s="99"/>
      <c r="G79" s="2"/>
    </row>
    <row r="80" spans="1:7" ht="17.25" customHeight="1" x14ac:dyDescent="0.25">
      <c r="A80" s="2"/>
      <c r="B80" s="20"/>
      <c r="C80" s="20"/>
      <c r="D80" s="20"/>
      <c r="E80" s="20"/>
      <c r="F80" s="20"/>
      <c r="G80" s="2"/>
    </row>
    <row r="81" spans="1:7" ht="17.25" customHeight="1" x14ac:dyDescent="0.25">
      <c r="A81" s="2"/>
      <c r="B81" s="28">
        <v>3</v>
      </c>
      <c r="C81" s="100" t="s">
        <v>83</v>
      </c>
      <c r="D81" s="100"/>
      <c r="E81" s="49" t="s">
        <v>58</v>
      </c>
      <c r="F81" s="28" t="s">
        <v>38</v>
      </c>
      <c r="G81" s="2"/>
    </row>
    <row r="82" spans="1:7" ht="17.25" customHeight="1" x14ac:dyDescent="0.25">
      <c r="A82" s="2"/>
      <c r="B82" s="29" t="s">
        <v>18</v>
      </c>
      <c r="C82" s="109" t="s">
        <v>84</v>
      </c>
      <c r="D82" s="109"/>
      <c r="E82" s="50">
        <f>0.05*(1/12)</f>
        <v>4.1666666666666666E-3</v>
      </c>
      <c r="F82" s="31">
        <f t="shared" ref="F82:F87" si="1">E82*$F$31</f>
        <v>7.4083333333333332</v>
      </c>
      <c r="G82" s="2"/>
    </row>
    <row r="83" spans="1:7" ht="17.25" customHeight="1" x14ac:dyDescent="0.25">
      <c r="A83" s="2"/>
      <c r="B83" s="29" t="s">
        <v>20</v>
      </c>
      <c r="C83" s="109" t="s">
        <v>85</v>
      </c>
      <c r="D83" s="109"/>
      <c r="E83" s="50">
        <f>E82*E55</f>
        <v>3.3333333333333332E-4</v>
      </c>
      <c r="F83" s="31">
        <f t="shared" si="1"/>
        <v>0.59266666666666667</v>
      </c>
      <c r="G83" s="2"/>
    </row>
    <row r="84" spans="1:7" ht="17.25" customHeight="1" x14ac:dyDescent="0.25">
      <c r="A84" s="2"/>
      <c r="B84" s="29" t="s">
        <v>23</v>
      </c>
      <c r="C84" s="109" t="s">
        <v>86</v>
      </c>
      <c r="D84" s="109"/>
      <c r="E84" s="50">
        <f>0.08*0.4*0.9*(1+2/12+(1/3*1/12))</f>
        <v>3.44E-2</v>
      </c>
      <c r="F84" s="31">
        <f t="shared" si="1"/>
        <v>61.163200000000003</v>
      </c>
      <c r="G84" s="2"/>
    </row>
    <row r="85" spans="1:7" ht="17.25" customHeight="1" x14ac:dyDescent="0.25">
      <c r="A85" s="2"/>
      <c r="B85" s="29" t="s">
        <v>25</v>
      </c>
      <c r="C85" s="109" t="s">
        <v>87</v>
      </c>
      <c r="D85" s="109"/>
      <c r="E85" s="50">
        <f>(7/30)/12</f>
        <v>1.9444444444444445E-2</v>
      </c>
      <c r="F85" s="31">
        <f t="shared" si="1"/>
        <v>34.572222222222223</v>
      </c>
      <c r="G85" s="2"/>
    </row>
    <row r="86" spans="1:7" ht="17.25" customHeight="1" x14ac:dyDescent="0.25">
      <c r="A86" s="2"/>
      <c r="B86" s="29" t="s">
        <v>41</v>
      </c>
      <c r="C86" s="109" t="s">
        <v>88</v>
      </c>
      <c r="D86" s="109"/>
      <c r="E86" s="50">
        <f>E85*E56</f>
        <v>7.7388888888888906E-3</v>
      </c>
      <c r="F86" s="31">
        <f t="shared" si="1"/>
        <v>13.759744444444447</v>
      </c>
      <c r="G86" s="2"/>
    </row>
    <row r="87" spans="1:7" ht="17.25" customHeight="1" x14ac:dyDescent="0.25">
      <c r="A87" s="2"/>
      <c r="B87" s="29" t="s">
        <v>64</v>
      </c>
      <c r="C87" s="109" t="s">
        <v>89</v>
      </c>
      <c r="D87" s="109"/>
      <c r="E87" s="50">
        <f>E85*0.08*0.4</f>
        <v>6.2222222222222236E-4</v>
      </c>
      <c r="F87" s="31">
        <f t="shared" si="1"/>
        <v>1.1063111111111115</v>
      </c>
      <c r="G87" s="2"/>
    </row>
    <row r="88" spans="1:7" ht="17.25" customHeight="1" x14ac:dyDescent="0.25">
      <c r="A88" s="2"/>
      <c r="B88" s="100" t="s">
        <v>47</v>
      </c>
      <c r="C88" s="100"/>
      <c r="D88" s="100"/>
      <c r="E88" s="51"/>
      <c r="F88" s="32">
        <f>SUM(F82:F87)</f>
        <v>118.60247777777779</v>
      </c>
      <c r="G88" s="2"/>
    </row>
    <row r="89" spans="1:7" ht="17.25" customHeight="1" x14ac:dyDescent="0.25">
      <c r="A89" s="2"/>
      <c r="B89" s="20"/>
      <c r="C89" s="20"/>
      <c r="D89" s="20"/>
      <c r="E89" s="20"/>
      <c r="F89" s="20"/>
      <c r="G89" s="2"/>
    </row>
    <row r="90" spans="1:7" ht="17.25" customHeight="1" x14ac:dyDescent="0.25">
      <c r="A90" s="2"/>
      <c r="B90" s="20"/>
      <c r="C90" s="20"/>
      <c r="D90" s="20"/>
      <c r="E90" s="20"/>
      <c r="F90" s="20"/>
      <c r="G90" s="2"/>
    </row>
    <row r="91" spans="1:7" ht="17.25" customHeight="1" x14ac:dyDescent="0.25">
      <c r="A91" s="2"/>
      <c r="B91" s="99" t="s">
        <v>90</v>
      </c>
      <c r="C91" s="99"/>
      <c r="D91" s="99"/>
      <c r="E91" s="99"/>
      <c r="F91" s="99"/>
      <c r="G91" s="2"/>
    </row>
    <row r="92" spans="1:7" ht="17.25" customHeight="1" x14ac:dyDescent="0.25">
      <c r="A92" s="2"/>
      <c r="B92" s="20"/>
      <c r="C92" s="20"/>
      <c r="D92" s="20"/>
      <c r="E92" s="20"/>
      <c r="F92" s="20"/>
      <c r="G92" s="2"/>
    </row>
    <row r="93" spans="1:7" ht="17.25" customHeight="1" x14ac:dyDescent="0.25">
      <c r="A93" s="2"/>
      <c r="B93" s="104" t="s">
        <v>91</v>
      </c>
      <c r="C93" s="104"/>
      <c r="D93" s="104"/>
      <c r="E93" s="104"/>
      <c r="F93" s="104"/>
      <c r="G93" s="2"/>
    </row>
    <row r="94" spans="1:7" ht="17.25" customHeight="1" x14ac:dyDescent="0.25">
      <c r="A94" s="2"/>
      <c r="B94" s="33"/>
      <c r="C94" s="20"/>
      <c r="D94" s="20"/>
      <c r="E94" s="20"/>
      <c r="F94" s="20"/>
      <c r="G94" s="2"/>
    </row>
    <row r="95" spans="1:7" ht="17.25" customHeight="1" x14ac:dyDescent="0.25">
      <c r="A95" s="2"/>
      <c r="B95" s="49" t="s">
        <v>92</v>
      </c>
      <c r="C95" s="113" t="s">
        <v>93</v>
      </c>
      <c r="D95" s="113"/>
      <c r="E95" s="49" t="s">
        <v>58</v>
      </c>
      <c r="F95" s="28" t="s">
        <v>38</v>
      </c>
      <c r="G95" s="2"/>
    </row>
    <row r="96" spans="1:7" ht="17.25" customHeight="1" x14ac:dyDescent="0.25">
      <c r="A96" s="2"/>
      <c r="B96" s="52" t="s">
        <v>18</v>
      </c>
      <c r="C96" s="114" t="s">
        <v>94</v>
      </c>
      <c r="D96" s="114"/>
      <c r="E96" s="50">
        <f>1/12</f>
        <v>8.3333333333333329E-2</v>
      </c>
      <c r="F96" s="53">
        <f t="shared" ref="F96:F103" si="2">E96*$F$31</f>
        <v>148.16666666666666</v>
      </c>
      <c r="G96" s="2"/>
    </row>
    <row r="97" spans="1:7" ht="17.25" customHeight="1" x14ac:dyDescent="0.25">
      <c r="A97" s="2"/>
      <c r="B97" s="52" t="s">
        <v>20</v>
      </c>
      <c r="C97" s="114" t="s">
        <v>95</v>
      </c>
      <c r="D97" s="114"/>
      <c r="E97" s="50">
        <f>1/30/12</f>
        <v>2.7777777777777779E-3</v>
      </c>
      <c r="F97" s="53">
        <f t="shared" si="2"/>
        <v>4.9388888888888891</v>
      </c>
      <c r="G97" s="2"/>
    </row>
    <row r="98" spans="1:7" ht="17.25" customHeight="1" x14ac:dyDescent="0.25">
      <c r="A98" s="2"/>
      <c r="B98" s="52" t="s">
        <v>23</v>
      </c>
      <c r="C98" s="114" t="s">
        <v>96</v>
      </c>
      <c r="D98" s="114"/>
      <c r="E98" s="50">
        <f>(5/30/12)*0.015</f>
        <v>2.0833333333333332E-4</v>
      </c>
      <c r="F98" s="53">
        <f t="shared" si="2"/>
        <v>0.37041666666666662</v>
      </c>
      <c r="G98" s="2"/>
    </row>
    <row r="99" spans="1:7" ht="17.25" customHeight="1" x14ac:dyDescent="0.25">
      <c r="A99" s="2"/>
      <c r="B99" s="52" t="s">
        <v>25</v>
      </c>
      <c r="C99" s="114" t="s">
        <v>97</v>
      </c>
      <c r="D99" s="114"/>
      <c r="E99" s="50">
        <f>(1/12)*0.0178</f>
        <v>1.4833333333333332E-3</v>
      </c>
      <c r="F99" s="53">
        <f t="shared" si="2"/>
        <v>2.6373666666666664</v>
      </c>
      <c r="G99" s="2"/>
    </row>
    <row r="100" spans="1:7" ht="17.25" customHeight="1" x14ac:dyDescent="0.25">
      <c r="A100" s="2"/>
      <c r="B100" s="52" t="s">
        <v>41</v>
      </c>
      <c r="C100" s="114" t="s">
        <v>98</v>
      </c>
      <c r="D100" s="114"/>
      <c r="E100" s="50">
        <f>11.11%*5.28%*50%</f>
        <v>2.9330399999999996E-3</v>
      </c>
      <c r="F100" s="53">
        <f t="shared" si="2"/>
        <v>5.2149451199999994</v>
      </c>
      <c r="G100" s="2"/>
    </row>
    <row r="101" spans="1:7" ht="17.25" customHeight="1" x14ac:dyDescent="0.25">
      <c r="A101" s="2"/>
      <c r="B101" s="52" t="s">
        <v>64</v>
      </c>
      <c r="C101" s="114" t="s">
        <v>99</v>
      </c>
      <c r="D101" s="114"/>
      <c r="E101" s="50">
        <f>5/30/12</f>
        <v>1.3888888888888888E-2</v>
      </c>
      <c r="F101" s="53">
        <f t="shared" si="2"/>
        <v>24.694444444444443</v>
      </c>
      <c r="G101" s="2"/>
    </row>
    <row r="102" spans="1:7" ht="17.25" customHeight="1" x14ac:dyDescent="0.25">
      <c r="A102" s="2"/>
      <c r="B102" s="115" t="s">
        <v>100</v>
      </c>
      <c r="C102" s="115"/>
      <c r="D102" s="115"/>
      <c r="E102" s="54">
        <f>SUM(E96:E101)</f>
        <v>0.10462470666666668</v>
      </c>
      <c r="F102" s="55">
        <f t="shared" si="2"/>
        <v>186.02272845333334</v>
      </c>
      <c r="G102" s="2"/>
    </row>
    <row r="103" spans="1:7" ht="17.25" customHeight="1" x14ac:dyDescent="0.25">
      <c r="A103" s="2"/>
      <c r="B103" s="56" t="s">
        <v>43</v>
      </c>
      <c r="C103" s="116" t="s">
        <v>101</v>
      </c>
      <c r="D103" s="116"/>
      <c r="E103" s="57">
        <f>E102*E56</f>
        <v>4.1640633253333344E-2</v>
      </c>
      <c r="F103" s="53">
        <f t="shared" si="2"/>
        <v>74.037045924426678</v>
      </c>
      <c r="G103" s="2"/>
    </row>
    <row r="104" spans="1:7" ht="17.25" customHeight="1" x14ac:dyDescent="0.25">
      <c r="A104" s="2"/>
      <c r="B104" s="100" t="s">
        <v>68</v>
      </c>
      <c r="C104" s="100"/>
      <c r="D104" s="100"/>
      <c r="E104" s="54">
        <f>SUM(E102:E103)</f>
        <v>0.14626533992000001</v>
      </c>
      <c r="F104" s="37">
        <f>SUM(F102:F103)</f>
        <v>260.05977437776005</v>
      </c>
      <c r="G104" s="2"/>
    </row>
    <row r="105" spans="1:7" ht="17.25" customHeight="1" x14ac:dyDescent="0.25">
      <c r="A105" s="2"/>
      <c r="B105" s="20"/>
      <c r="C105" s="20"/>
      <c r="D105" s="20"/>
      <c r="E105" s="20"/>
      <c r="F105" s="20"/>
      <c r="G105" s="2"/>
    </row>
    <row r="106" spans="1:7" ht="17.25" customHeight="1" x14ac:dyDescent="0.25">
      <c r="A106" s="2"/>
      <c r="B106" s="104" t="s">
        <v>102</v>
      </c>
      <c r="C106" s="104"/>
      <c r="D106" s="104"/>
      <c r="E106" s="34"/>
      <c r="F106" s="58"/>
      <c r="G106" s="2"/>
    </row>
    <row r="107" spans="1:7" ht="17.25" customHeight="1" x14ac:dyDescent="0.25">
      <c r="A107" s="2"/>
      <c r="B107" s="33"/>
      <c r="C107" s="20"/>
      <c r="D107" s="20"/>
      <c r="E107" s="20"/>
      <c r="F107" s="20"/>
      <c r="G107" s="2"/>
    </row>
    <row r="108" spans="1:7" ht="17.25" customHeight="1" x14ac:dyDescent="0.25">
      <c r="A108" s="2"/>
      <c r="B108" s="28" t="s">
        <v>103</v>
      </c>
      <c r="C108" s="105" t="s">
        <v>104</v>
      </c>
      <c r="D108" s="105"/>
      <c r="E108" s="49" t="s">
        <v>58</v>
      </c>
      <c r="F108" s="28" t="s">
        <v>38</v>
      </c>
      <c r="G108" s="2"/>
    </row>
    <row r="109" spans="1:7" ht="17.25" customHeight="1" x14ac:dyDescent="0.25">
      <c r="A109" s="2"/>
      <c r="B109" s="29" t="s">
        <v>18</v>
      </c>
      <c r="C109" s="101" t="s">
        <v>105</v>
      </c>
      <c r="D109" s="101"/>
      <c r="E109" s="50">
        <v>0</v>
      </c>
      <c r="F109" s="53">
        <f>E109*F31</f>
        <v>0</v>
      </c>
      <c r="G109" s="2"/>
    </row>
    <row r="110" spans="1:7" ht="17.25" customHeight="1" x14ac:dyDescent="0.25">
      <c r="A110" s="2"/>
      <c r="B110" s="105" t="s">
        <v>47</v>
      </c>
      <c r="C110" s="105"/>
      <c r="D110" s="105"/>
      <c r="E110" s="54">
        <f>SUM(E109)</f>
        <v>0</v>
      </c>
      <c r="F110" s="55">
        <f>SUM(F109)</f>
        <v>0</v>
      </c>
      <c r="G110" s="2"/>
    </row>
    <row r="111" spans="1:7" ht="17.25" customHeight="1" x14ac:dyDescent="0.25">
      <c r="A111" s="2"/>
      <c r="B111" s="20"/>
      <c r="C111" s="20"/>
      <c r="D111" s="20"/>
      <c r="E111" s="20"/>
      <c r="F111" s="20"/>
      <c r="G111" s="2"/>
    </row>
    <row r="112" spans="1:7" ht="17.25" customHeight="1" x14ac:dyDescent="0.25">
      <c r="A112" s="2"/>
      <c r="B112" s="112" t="s">
        <v>106</v>
      </c>
      <c r="C112" s="112"/>
      <c r="D112" s="112"/>
      <c r="E112" s="112"/>
      <c r="F112" s="112"/>
      <c r="G112" s="2"/>
    </row>
    <row r="113" spans="1:7" ht="17.25" customHeight="1" x14ac:dyDescent="0.25">
      <c r="A113" s="2"/>
      <c r="B113" s="33"/>
      <c r="C113" s="20"/>
      <c r="D113" s="20"/>
      <c r="E113" s="20"/>
      <c r="F113" s="20"/>
      <c r="G113" s="2"/>
    </row>
    <row r="114" spans="1:7" ht="17.25" customHeight="1" x14ac:dyDescent="0.25">
      <c r="A114" s="2"/>
      <c r="B114" s="28">
        <v>4</v>
      </c>
      <c r="C114" s="100" t="s">
        <v>107</v>
      </c>
      <c r="D114" s="100"/>
      <c r="E114" s="100"/>
      <c r="F114" s="28" t="s">
        <v>38</v>
      </c>
      <c r="G114" s="2"/>
    </row>
    <row r="115" spans="1:7" ht="17.25" customHeight="1" x14ac:dyDescent="0.25">
      <c r="A115" s="2"/>
      <c r="B115" s="29" t="s">
        <v>92</v>
      </c>
      <c r="C115" s="109" t="s">
        <v>108</v>
      </c>
      <c r="D115" s="109"/>
      <c r="E115" s="109"/>
      <c r="F115" s="31">
        <f>F104</f>
        <v>260.05977437776005</v>
      </c>
      <c r="G115" s="2"/>
    </row>
    <row r="116" spans="1:7" ht="17.25" customHeight="1" x14ac:dyDescent="0.25">
      <c r="A116" s="2"/>
      <c r="B116" s="29" t="s">
        <v>103</v>
      </c>
      <c r="C116" s="109" t="s">
        <v>104</v>
      </c>
      <c r="D116" s="109"/>
      <c r="E116" s="109"/>
      <c r="F116" s="31">
        <f>F110</f>
        <v>0</v>
      </c>
      <c r="G116" s="2"/>
    </row>
    <row r="117" spans="1:7" ht="17.25" customHeight="1" x14ac:dyDescent="0.25">
      <c r="A117" s="2"/>
      <c r="B117" s="100" t="s">
        <v>47</v>
      </c>
      <c r="C117" s="100"/>
      <c r="D117" s="100"/>
      <c r="E117" s="100"/>
      <c r="F117" s="32">
        <f>SUM(F115:F116)</f>
        <v>260.05977437776005</v>
      </c>
      <c r="G117" s="2"/>
    </row>
    <row r="118" spans="1:7" ht="17.25" customHeight="1" x14ac:dyDescent="0.25">
      <c r="A118" s="2"/>
      <c r="B118" s="20"/>
      <c r="C118" s="20"/>
      <c r="D118" s="20"/>
      <c r="E118" s="20"/>
      <c r="F118" s="20"/>
      <c r="G118" s="2"/>
    </row>
    <row r="119" spans="1:7" ht="17.25" customHeight="1" x14ac:dyDescent="0.25">
      <c r="A119" s="2"/>
      <c r="B119" s="20"/>
      <c r="C119" s="20"/>
      <c r="D119" s="20"/>
      <c r="E119" s="20"/>
      <c r="F119" s="20"/>
      <c r="G119" s="2"/>
    </row>
    <row r="120" spans="1:7" ht="17.25" customHeight="1" x14ac:dyDescent="0.25">
      <c r="A120" s="2"/>
      <c r="B120" s="99" t="s">
        <v>109</v>
      </c>
      <c r="C120" s="99"/>
      <c r="D120" s="99"/>
      <c r="E120" s="99"/>
      <c r="F120" s="99"/>
      <c r="G120" s="2"/>
    </row>
    <row r="121" spans="1:7" ht="17.25" customHeight="1" x14ac:dyDescent="0.25">
      <c r="A121" s="2"/>
      <c r="B121" s="20"/>
      <c r="C121" s="20"/>
      <c r="D121" s="20"/>
      <c r="E121" s="20"/>
      <c r="F121" s="20"/>
      <c r="G121" s="2"/>
    </row>
    <row r="122" spans="1:7" ht="17.25" customHeight="1" x14ac:dyDescent="0.25">
      <c r="A122" s="2"/>
      <c r="B122" s="28">
        <v>5</v>
      </c>
      <c r="C122" s="100" t="s">
        <v>110</v>
      </c>
      <c r="D122" s="100"/>
      <c r="E122" s="100"/>
      <c r="F122" s="28" t="s">
        <v>38</v>
      </c>
      <c r="G122" s="2"/>
    </row>
    <row r="123" spans="1:7" ht="17.25" customHeight="1" x14ac:dyDescent="0.25">
      <c r="A123" s="2"/>
      <c r="B123" s="29" t="s">
        <v>18</v>
      </c>
      <c r="C123" s="109" t="s">
        <v>111</v>
      </c>
      <c r="D123" s="109"/>
      <c r="E123" s="109"/>
      <c r="F123" s="78">
        <f>Uniformes!I17</f>
        <v>90.509166666666673</v>
      </c>
      <c r="G123" s="2"/>
    </row>
    <row r="124" spans="1:7" ht="17.25" customHeight="1" x14ac:dyDescent="0.25">
      <c r="A124" s="2"/>
      <c r="B124" s="29" t="s">
        <v>20</v>
      </c>
      <c r="C124" s="109" t="s">
        <v>112</v>
      </c>
      <c r="D124" s="109"/>
      <c r="E124" s="109"/>
      <c r="F124" s="78">
        <v>0</v>
      </c>
      <c r="G124" s="2"/>
    </row>
    <row r="125" spans="1:7" ht="17.25" customHeight="1" x14ac:dyDescent="0.25">
      <c r="A125" s="2"/>
      <c r="B125" s="29" t="s">
        <v>23</v>
      </c>
      <c r="C125" s="109" t="s">
        <v>113</v>
      </c>
      <c r="D125" s="109"/>
      <c r="E125" s="109"/>
      <c r="F125" s="59">
        <v>15</v>
      </c>
      <c r="G125" s="2"/>
    </row>
    <row r="126" spans="1:7" ht="17.25" customHeight="1" x14ac:dyDescent="0.25">
      <c r="A126" s="2"/>
      <c r="B126" s="29" t="s">
        <v>25</v>
      </c>
      <c r="C126" s="109" t="s">
        <v>46</v>
      </c>
      <c r="D126" s="109"/>
      <c r="E126" s="109"/>
      <c r="F126" s="31">
        <v>0</v>
      </c>
      <c r="G126" s="2"/>
    </row>
    <row r="127" spans="1:7" ht="17.25" customHeight="1" x14ac:dyDescent="0.25">
      <c r="A127" s="2"/>
      <c r="B127" s="100" t="s">
        <v>68</v>
      </c>
      <c r="C127" s="100"/>
      <c r="D127" s="100"/>
      <c r="E127" s="100"/>
      <c r="F127" s="32">
        <f>SUM(F123:F126)</f>
        <v>105.50916666666667</v>
      </c>
      <c r="G127" s="2"/>
    </row>
    <row r="128" spans="1:7" ht="17.25" customHeight="1" x14ac:dyDescent="0.25">
      <c r="A128" s="2"/>
      <c r="B128" s="20"/>
      <c r="C128" s="20"/>
      <c r="D128" s="20"/>
      <c r="E128" s="20"/>
      <c r="F128" s="20"/>
      <c r="G128" s="2"/>
    </row>
    <row r="129" spans="1:7" ht="17.25" customHeight="1" x14ac:dyDescent="0.25">
      <c r="A129" s="2"/>
      <c r="B129" s="20"/>
      <c r="C129" s="20"/>
      <c r="D129" s="20"/>
      <c r="E129" s="20"/>
      <c r="F129" s="20"/>
      <c r="G129" s="2"/>
    </row>
    <row r="130" spans="1:7" ht="17.25" customHeight="1" x14ac:dyDescent="0.25">
      <c r="A130" s="2"/>
      <c r="B130" s="99" t="s">
        <v>114</v>
      </c>
      <c r="C130" s="99"/>
      <c r="D130" s="99"/>
      <c r="E130" s="99"/>
      <c r="F130" s="99"/>
      <c r="G130" s="2"/>
    </row>
    <row r="131" spans="1:7" ht="17.25" customHeight="1" x14ac:dyDescent="0.25">
      <c r="A131" s="2"/>
      <c r="B131" s="20"/>
      <c r="C131" s="20"/>
      <c r="D131" s="20"/>
      <c r="E131" s="20"/>
      <c r="F131" s="20"/>
      <c r="G131" s="2"/>
    </row>
    <row r="132" spans="1:7" ht="17.25" customHeight="1" x14ac:dyDescent="0.25">
      <c r="A132" s="2"/>
      <c r="B132" s="28">
        <v>6</v>
      </c>
      <c r="C132" s="100" t="s">
        <v>115</v>
      </c>
      <c r="D132" s="100"/>
      <c r="E132" s="28" t="s">
        <v>58</v>
      </c>
      <c r="F132" s="28" t="s">
        <v>38</v>
      </c>
      <c r="G132" s="2"/>
    </row>
    <row r="133" spans="1:7" ht="17.25" customHeight="1" x14ac:dyDescent="0.25">
      <c r="A133" s="2"/>
      <c r="B133" s="29" t="s">
        <v>18</v>
      </c>
      <c r="C133" s="109" t="s">
        <v>116</v>
      </c>
      <c r="D133" s="109"/>
      <c r="E133" s="60">
        <v>0.06</v>
      </c>
      <c r="F133" s="61">
        <f>F150*E133</f>
        <v>237.2390851293323</v>
      </c>
      <c r="G133" s="2"/>
    </row>
    <row r="134" spans="1:7" ht="17.25" customHeight="1" x14ac:dyDescent="0.25">
      <c r="A134" s="2"/>
      <c r="B134" s="29" t="s">
        <v>20</v>
      </c>
      <c r="C134" s="109" t="s">
        <v>117</v>
      </c>
      <c r="D134" s="109"/>
      <c r="E134" s="62">
        <v>6.7900000000000002E-2</v>
      </c>
      <c r="F134" s="48">
        <f>E134*(F150+F133)</f>
        <v>284.58409855164274</v>
      </c>
      <c r="G134" s="2"/>
    </row>
    <row r="135" spans="1:7" ht="17.25" customHeight="1" x14ac:dyDescent="0.25">
      <c r="A135" s="2"/>
      <c r="B135" s="29" t="s">
        <v>23</v>
      </c>
      <c r="C135" s="109" t="s">
        <v>118</v>
      </c>
      <c r="D135" s="109"/>
      <c r="E135" s="62">
        <f>SUM(E136:E138)</f>
        <v>7.6499999999999999E-2</v>
      </c>
      <c r="F135" s="48">
        <f>((F150+F133+F134)/(1-E135))*E135</f>
        <v>370.76264980129213</v>
      </c>
      <c r="G135" s="2"/>
    </row>
    <row r="136" spans="1:7" ht="17.25" customHeight="1" x14ac:dyDescent="0.25">
      <c r="A136" s="2"/>
      <c r="B136" s="29"/>
      <c r="C136" s="109" t="s">
        <v>119</v>
      </c>
      <c r="D136" s="109"/>
      <c r="E136" s="63">
        <f>3.65%</f>
        <v>3.6499999999999998E-2</v>
      </c>
      <c r="F136" s="48">
        <f>((F150+F133+F134)/(1-E135))*E136</f>
        <v>176.8998263757799</v>
      </c>
      <c r="G136" s="2"/>
    </row>
    <row r="137" spans="1:7" ht="17.25" customHeight="1" x14ac:dyDescent="0.25">
      <c r="A137" s="2"/>
      <c r="B137" s="29"/>
      <c r="C137" s="109" t="s">
        <v>120</v>
      </c>
      <c r="D137" s="109"/>
      <c r="E137" s="62">
        <v>0</v>
      </c>
      <c r="F137" s="48">
        <f>((F150+F133+F134)/(1-E135))*E137</f>
        <v>0</v>
      </c>
      <c r="G137" s="2"/>
    </row>
    <row r="138" spans="1:7" ht="17.25" customHeight="1" x14ac:dyDescent="0.25">
      <c r="A138" s="2"/>
      <c r="B138" s="29"/>
      <c r="C138" s="109" t="s">
        <v>121</v>
      </c>
      <c r="D138" s="109"/>
      <c r="E138" s="60">
        <v>0.04</v>
      </c>
      <c r="F138" s="48">
        <f>((F150+F133+F134)/(1-E135))*E138</f>
        <v>193.86282342551223</v>
      </c>
      <c r="G138" s="2"/>
    </row>
    <row r="139" spans="1:7" ht="17.25" customHeight="1" x14ac:dyDescent="0.25">
      <c r="A139" s="2"/>
      <c r="B139" s="100" t="s">
        <v>68</v>
      </c>
      <c r="C139" s="100"/>
      <c r="D139" s="100"/>
      <c r="E139" s="39">
        <f>SUM(E133:E135)</f>
        <v>0.20440000000000003</v>
      </c>
      <c r="F139" s="32">
        <f>SUM(F133:F138)</f>
        <v>1263.3484832835593</v>
      </c>
      <c r="G139" s="2"/>
    </row>
    <row r="140" spans="1:7" ht="17.25" customHeight="1" x14ac:dyDescent="0.25">
      <c r="A140" s="2"/>
      <c r="B140" s="20"/>
      <c r="C140" s="20"/>
      <c r="D140" s="20"/>
      <c r="E140" s="20"/>
      <c r="F140" s="20"/>
      <c r="G140" s="2"/>
    </row>
    <row r="141" spans="1:7" ht="17.25" customHeight="1" x14ac:dyDescent="0.25">
      <c r="A141" s="2"/>
      <c r="B141" s="20"/>
      <c r="C141" s="20"/>
      <c r="D141" s="20"/>
      <c r="E141" s="20"/>
      <c r="F141" s="20"/>
      <c r="G141" s="2"/>
    </row>
    <row r="142" spans="1:7" ht="17.25" customHeight="1" x14ac:dyDescent="0.25">
      <c r="A142" s="2"/>
      <c r="B142" s="99" t="s">
        <v>122</v>
      </c>
      <c r="C142" s="99"/>
      <c r="D142" s="99"/>
      <c r="E142" s="99"/>
      <c r="F142" s="99"/>
      <c r="G142" s="2"/>
    </row>
    <row r="143" spans="1:7" ht="17.25" customHeight="1" x14ac:dyDescent="0.25">
      <c r="A143" s="2"/>
      <c r="B143" s="20"/>
      <c r="C143" s="20"/>
      <c r="D143" s="20"/>
      <c r="E143" s="20"/>
      <c r="F143" s="20"/>
      <c r="G143" s="2"/>
    </row>
    <row r="144" spans="1:7" ht="17.25" customHeight="1" x14ac:dyDescent="0.25">
      <c r="A144" s="2"/>
      <c r="B144" s="28"/>
      <c r="C144" s="100" t="s">
        <v>123</v>
      </c>
      <c r="D144" s="100"/>
      <c r="E144" s="100"/>
      <c r="F144" s="28" t="s">
        <v>38</v>
      </c>
      <c r="G144" s="2"/>
    </row>
    <row r="145" spans="1:7" ht="17.25" customHeight="1" x14ac:dyDescent="0.25">
      <c r="A145" s="2"/>
      <c r="B145" s="28" t="s">
        <v>18</v>
      </c>
      <c r="C145" s="109" t="s">
        <v>36</v>
      </c>
      <c r="D145" s="109"/>
      <c r="E145" s="109"/>
      <c r="F145" s="31">
        <f>F31</f>
        <v>1778</v>
      </c>
      <c r="G145" s="2"/>
    </row>
    <row r="146" spans="1:7" ht="17.25" customHeight="1" x14ac:dyDescent="0.25">
      <c r="A146" s="2"/>
      <c r="B146" s="28" t="s">
        <v>20</v>
      </c>
      <c r="C146" s="109" t="s">
        <v>48</v>
      </c>
      <c r="D146" s="109"/>
      <c r="E146" s="109"/>
      <c r="F146" s="31">
        <f>F76</f>
        <v>1691.8133333333335</v>
      </c>
      <c r="G146" s="2"/>
    </row>
    <row r="147" spans="1:7" ht="17.25" customHeight="1" x14ac:dyDescent="0.25">
      <c r="A147" s="2"/>
      <c r="B147" s="28" t="s">
        <v>23</v>
      </c>
      <c r="C147" s="109" t="s">
        <v>82</v>
      </c>
      <c r="D147" s="109"/>
      <c r="E147" s="109"/>
      <c r="F147" s="31">
        <f>F88</f>
        <v>118.60247777777779</v>
      </c>
      <c r="G147" s="2"/>
    </row>
    <row r="148" spans="1:7" ht="17.25" customHeight="1" x14ac:dyDescent="0.25">
      <c r="A148" s="2"/>
      <c r="B148" s="28" t="s">
        <v>25</v>
      </c>
      <c r="C148" s="109" t="s">
        <v>90</v>
      </c>
      <c r="D148" s="109"/>
      <c r="E148" s="109"/>
      <c r="F148" s="31">
        <f>F117</f>
        <v>260.05977437776005</v>
      </c>
      <c r="G148" s="2"/>
    </row>
    <row r="149" spans="1:7" ht="17.25" customHeight="1" x14ac:dyDescent="0.25">
      <c r="A149" s="2"/>
      <c r="B149" s="28" t="s">
        <v>41</v>
      </c>
      <c r="C149" s="109" t="s">
        <v>109</v>
      </c>
      <c r="D149" s="109"/>
      <c r="E149" s="109"/>
      <c r="F149" s="31">
        <f>F127</f>
        <v>105.50916666666667</v>
      </c>
      <c r="G149" s="2"/>
    </row>
    <row r="150" spans="1:7" ht="17.25" customHeight="1" x14ac:dyDescent="0.25">
      <c r="A150" s="2"/>
      <c r="B150" s="100" t="s">
        <v>124</v>
      </c>
      <c r="C150" s="100"/>
      <c r="D150" s="100"/>
      <c r="E150" s="100"/>
      <c r="F150" s="37">
        <f>SUM(F145:F149)</f>
        <v>3953.9847521555384</v>
      </c>
      <c r="G150" s="2"/>
    </row>
    <row r="151" spans="1:7" ht="17.25" customHeight="1" x14ac:dyDescent="0.25">
      <c r="A151" s="2"/>
      <c r="B151" s="28" t="s">
        <v>64</v>
      </c>
      <c r="C151" s="109" t="s">
        <v>125</v>
      </c>
      <c r="D151" s="109"/>
      <c r="E151" s="109"/>
      <c r="F151" s="31">
        <f>F139</f>
        <v>1263.3484832835593</v>
      </c>
      <c r="G151" s="2"/>
    </row>
    <row r="152" spans="1:7" ht="17.25" customHeight="1" x14ac:dyDescent="0.25">
      <c r="A152" s="2"/>
      <c r="B152" s="100" t="s">
        <v>126</v>
      </c>
      <c r="C152" s="100"/>
      <c r="D152" s="100"/>
      <c r="E152" s="100"/>
      <c r="F152" s="37">
        <f>TRUNC(SUM(F150:F151),2)</f>
        <v>5217.33</v>
      </c>
      <c r="G152" s="2"/>
    </row>
    <row r="153" spans="1:7" ht="17.25" customHeight="1" x14ac:dyDescent="0.25">
      <c r="A153" s="2"/>
      <c r="B153" s="20"/>
      <c r="C153" s="20"/>
      <c r="D153" s="20"/>
      <c r="E153" s="20"/>
      <c r="F153" s="20"/>
      <c r="G153" s="2"/>
    </row>
    <row r="154" spans="1:7" ht="17.25" customHeight="1" x14ac:dyDescent="0.25">
      <c r="A154" s="2"/>
      <c r="B154" s="20"/>
      <c r="C154" s="20"/>
      <c r="D154" s="20"/>
      <c r="E154" s="20"/>
      <c r="F154" s="20"/>
      <c r="G154" s="2"/>
    </row>
  </sheetData>
  <mergeCells count="111">
    <mergeCell ref="B150:E150"/>
    <mergeCell ref="C151:E151"/>
    <mergeCell ref="B152:E152"/>
    <mergeCell ref="C138:D138"/>
    <mergeCell ref="B139:D139"/>
    <mergeCell ref="B142:F142"/>
    <mergeCell ref="C144:E144"/>
    <mergeCell ref="C145:E145"/>
    <mergeCell ref="C146:E146"/>
    <mergeCell ref="C147:E147"/>
    <mergeCell ref="C148:E148"/>
    <mergeCell ref="C149:E149"/>
    <mergeCell ref="C126:E126"/>
    <mergeCell ref="B127:E127"/>
    <mergeCell ref="B130:F130"/>
    <mergeCell ref="C132:D132"/>
    <mergeCell ref="C133:D133"/>
    <mergeCell ref="C134:D134"/>
    <mergeCell ref="C135:D135"/>
    <mergeCell ref="C136:D136"/>
    <mergeCell ref="C137:D137"/>
    <mergeCell ref="C114:E114"/>
    <mergeCell ref="C115:E115"/>
    <mergeCell ref="C116:E116"/>
    <mergeCell ref="B117:E117"/>
    <mergeCell ref="B120:F120"/>
    <mergeCell ref="C122:E122"/>
    <mergeCell ref="C123:E123"/>
    <mergeCell ref="C124:E124"/>
    <mergeCell ref="C125:E125"/>
    <mergeCell ref="C101:D101"/>
    <mergeCell ref="B102:D102"/>
    <mergeCell ref="C103:D103"/>
    <mergeCell ref="B104:D104"/>
    <mergeCell ref="B106:D106"/>
    <mergeCell ref="C108:D108"/>
    <mergeCell ref="C109:D109"/>
    <mergeCell ref="B110:D110"/>
    <mergeCell ref="B112:F112"/>
    <mergeCell ref="B88:D88"/>
    <mergeCell ref="B91:F91"/>
    <mergeCell ref="B93:F93"/>
    <mergeCell ref="C95:D95"/>
    <mergeCell ref="C96:D96"/>
    <mergeCell ref="C97:D97"/>
    <mergeCell ref="C98:D98"/>
    <mergeCell ref="C99:D99"/>
    <mergeCell ref="C100:D100"/>
    <mergeCell ref="B76:E76"/>
    <mergeCell ref="B79:F79"/>
    <mergeCell ref="C81:D81"/>
    <mergeCell ref="C82:D82"/>
    <mergeCell ref="C83:D83"/>
    <mergeCell ref="C84:D84"/>
    <mergeCell ref="C85:D85"/>
    <mergeCell ref="C86:D86"/>
    <mergeCell ref="C87:D87"/>
    <mergeCell ref="C65:E65"/>
    <mergeCell ref="C66:E66"/>
    <mergeCell ref="C67:E67"/>
    <mergeCell ref="B68:E68"/>
    <mergeCell ref="B70:F70"/>
    <mergeCell ref="C72:E72"/>
    <mergeCell ref="C73:E73"/>
    <mergeCell ref="C74:E74"/>
    <mergeCell ref="C75:E75"/>
    <mergeCell ref="C51:D51"/>
    <mergeCell ref="C52:D52"/>
    <mergeCell ref="C53:D53"/>
    <mergeCell ref="C54:D54"/>
    <mergeCell ref="C55:D55"/>
    <mergeCell ref="B56:D56"/>
    <mergeCell ref="B58:F58"/>
    <mergeCell ref="C63:E63"/>
    <mergeCell ref="C64:E64"/>
    <mergeCell ref="B41:E41"/>
    <mergeCell ref="B43:E43"/>
    <mergeCell ref="B45:F45"/>
    <mergeCell ref="C47:D47"/>
    <mergeCell ref="C48:D48"/>
    <mergeCell ref="C49:D49"/>
    <mergeCell ref="C50:D50"/>
    <mergeCell ref="C39:D39"/>
    <mergeCell ref="C40:D40"/>
    <mergeCell ref="C26:D26"/>
    <mergeCell ref="C27:D27"/>
    <mergeCell ref="C28:D28"/>
    <mergeCell ref="C29:D29"/>
    <mergeCell ref="C30:D30"/>
    <mergeCell ref="B31:E31"/>
    <mergeCell ref="B34:F34"/>
    <mergeCell ref="B36:F36"/>
    <mergeCell ref="C38:D38"/>
    <mergeCell ref="D14:F14"/>
    <mergeCell ref="D15:F15"/>
    <mergeCell ref="D16:F16"/>
    <mergeCell ref="D17:F17"/>
    <mergeCell ref="D18:F18"/>
    <mergeCell ref="D19:F19"/>
    <mergeCell ref="B22:F22"/>
    <mergeCell ref="C24:E24"/>
    <mergeCell ref="C25:E25"/>
    <mergeCell ref="B2:F2"/>
    <mergeCell ref="B3:F3"/>
    <mergeCell ref="B4:F4"/>
    <mergeCell ref="B6:F6"/>
    <mergeCell ref="D8:F8"/>
    <mergeCell ref="D9:F9"/>
    <mergeCell ref="D10:F10"/>
    <mergeCell ref="D11:F11"/>
    <mergeCell ref="D13:F13"/>
  </mergeCells>
  <printOptions horizontalCentered="1"/>
  <pageMargins left="0.51180555555555596" right="0.51180555555555596" top="0.78749999999999998" bottom="0.78749999999999998" header="0.511811023622047" footer="0.511811023622047"/>
  <pageSetup paperSize="9" scale="77" fitToHeight="0" orientation="portrait" horizontalDpi="300" verticalDpi="300" r:id="rId1"/>
  <rowBreaks count="2" manualBreakCount="2">
    <brk id="56" min="1" max="5" man="1"/>
    <brk id="110" min="1" max="5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4"/>
  <sheetViews>
    <sheetView topLeftCell="A103" zoomScale="80" zoomScaleNormal="80" workbookViewId="0">
      <selection activeCell="J114" sqref="J114"/>
    </sheetView>
  </sheetViews>
  <sheetFormatPr defaultColWidth="9.140625" defaultRowHeight="15" x14ac:dyDescent="0.25"/>
  <cols>
    <col min="1" max="1" width="3.140625" style="19" customWidth="1"/>
    <col min="2" max="2" width="10" style="19" customWidth="1"/>
    <col min="3" max="3" width="62.140625" style="19" customWidth="1"/>
    <col min="4" max="6" width="15.5703125" style="19" customWidth="1"/>
    <col min="7" max="7" width="3.140625" style="19" customWidth="1"/>
    <col min="8" max="16384" width="9.140625" style="19"/>
  </cols>
  <sheetData>
    <row r="1" spans="1:7" ht="17.25" customHeight="1" x14ac:dyDescent="0.25">
      <c r="A1" s="2"/>
      <c r="B1" s="20"/>
      <c r="C1" s="20"/>
      <c r="D1" s="20"/>
      <c r="E1" s="20"/>
      <c r="F1" s="20"/>
      <c r="G1" s="2"/>
    </row>
    <row r="2" spans="1:7" ht="17.25" customHeight="1" x14ac:dyDescent="0.25">
      <c r="A2" s="2"/>
      <c r="B2" s="94" t="s">
        <v>0</v>
      </c>
      <c r="C2" s="94"/>
      <c r="D2" s="94"/>
      <c r="E2" s="94"/>
      <c r="F2" s="94"/>
      <c r="G2" s="2"/>
    </row>
    <row r="3" spans="1:7" ht="17.25" customHeight="1" x14ac:dyDescent="0.25">
      <c r="A3" s="2"/>
      <c r="B3" s="94" t="s">
        <v>1</v>
      </c>
      <c r="C3" s="94"/>
      <c r="D3" s="94"/>
      <c r="E3" s="94"/>
      <c r="F3" s="94"/>
      <c r="G3" s="2"/>
    </row>
    <row r="4" spans="1:7" ht="17.25" customHeight="1" x14ac:dyDescent="0.25">
      <c r="A4" s="2"/>
      <c r="B4" s="95" t="s">
        <v>2</v>
      </c>
      <c r="C4" s="95"/>
      <c r="D4" s="95"/>
      <c r="E4" s="95"/>
      <c r="F4" s="95"/>
      <c r="G4" s="2"/>
    </row>
    <row r="5" spans="1:7" ht="17.25" customHeight="1" x14ac:dyDescent="0.25">
      <c r="A5" s="2"/>
      <c r="B5" s="21"/>
      <c r="C5" s="21"/>
      <c r="D5" s="21"/>
      <c r="E5" s="21"/>
      <c r="F5" s="21"/>
      <c r="G5" s="2"/>
    </row>
    <row r="6" spans="1:7" ht="17.25" customHeight="1" x14ac:dyDescent="0.25">
      <c r="A6" s="2"/>
      <c r="B6" s="91" t="s">
        <v>17</v>
      </c>
      <c r="C6" s="91"/>
      <c r="D6" s="91"/>
      <c r="E6" s="91"/>
      <c r="F6" s="91"/>
      <c r="G6" s="2"/>
    </row>
    <row r="7" spans="1:7" ht="17.25" customHeight="1" x14ac:dyDescent="0.25">
      <c r="A7" s="2"/>
      <c r="B7" s="21"/>
      <c r="C7" s="21"/>
      <c r="D7" s="21"/>
      <c r="E7" s="21"/>
      <c r="F7" s="21"/>
      <c r="G7" s="2"/>
    </row>
    <row r="8" spans="1:7" ht="17.25" customHeight="1" x14ac:dyDescent="0.25">
      <c r="A8" s="8"/>
      <c r="B8" s="80" t="s">
        <v>18</v>
      </c>
      <c r="C8" s="23" t="s">
        <v>19</v>
      </c>
      <c r="D8" s="96"/>
      <c r="E8" s="96"/>
      <c r="F8" s="96"/>
      <c r="G8" s="8"/>
    </row>
    <row r="9" spans="1:7" ht="17.25" customHeight="1" x14ac:dyDescent="0.25">
      <c r="A9" s="2"/>
      <c r="B9" s="80" t="s">
        <v>20</v>
      </c>
      <c r="C9" s="23" t="s">
        <v>21</v>
      </c>
      <c r="D9" s="96" t="s">
        <v>22</v>
      </c>
      <c r="E9" s="96"/>
      <c r="F9" s="96"/>
      <c r="G9" s="2"/>
    </row>
    <row r="10" spans="1:7" ht="30" x14ac:dyDescent="0.25">
      <c r="A10" s="14"/>
      <c r="B10" s="80" t="s">
        <v>23</v>
      </c>
      <c r="C10" s="23" t="s">
        <v>24</v>
      </c>
      <c r="D10" s="96">
        <v>2023</v>
      </c>
      <c r="E10" s="96"/>
      <c r="F10" s="96"/>
      <c r="G10" s="14"/>
    </row>
    <row r="11" spans="1:7" ht="17.25" customHeight="1" x14ac:dyDescent="0.25">
      <c r="A11" s="2"/>
      <c r="B11" s="80" t="s">
        <v>25</v>
      </c>
      <c r="C11" s="23" t="s">
        <v>26</v>
      </c>
      <c r="D11" s="96">
        <v>12</v>
      </c>
      <c r="E11" s="96"/>
      <c r="F11" s="96"/>
      <c r="G11" s="2"/>
    </row>
    <row r="12" spans="1:7" ht="17.25" customHeight="1" x14ac:dyDescent="0.25">
      <c r="A12" s="2"/>
      <c r="B12" s="24"/>
      <c r="C12" s="25"/>
      <c r="D12" s="24"/>
      <c r="E12" s="24"/>
      <c r="F12" s="24"/>
      <c r="G12" s="2"/>
    </row>
    <row r="13" spans="1:7" ht="17.25" customHeight="1" x14ac:dyDescent="0.25">
      <c r="A13" s="2"/>
      <c r="B13" s="24"/>
      <c r="C13" s="23" t="s">
        <v>27</v>
      </c>
      <c r="D13" s="96" t="s">
        <v>167</v>
      </c>
      <c r="E13" s="96"/>
      <c r="F13" s="96"/>
      <c r="G13" s="2"/>
    </row>
    <row r="14" spans="1:7" ht="17.25" customHeight="1" x14ac:dyDescent="0.25">
      <c r="A14" s="2"/>
      <c r="B14" s="24"/>
      <c r="C14" s="23" t="s">
        <v>28</v>
      </c>
      <c r="D14" s="96" t="s">
        <v>29</v>
      </c>
      <c r="E14" s="96"/>
      <c r="F14" s="96"/>
      <c r="G14" s="2"/>
    </row>
    <row r="15" spans="1:7" ht="17.25" customHeight="1" x14ac:dyDescent="0.25">
      <c r="A15" s="2"/>
      <c r="B15" s="24"/>
      <c r="C15" s="23" t="s">
        <v>30</v>
      </c>
      <c r="D15" s="97">
        <v>1535</v>
      </c>
      <c r="E15" s="97"/>
      <c r="F15" s="97"/>
      <c r="G15" s="26"/>
    </row>
    <row r="16" spans="1:7" ht="15" customHeight="1" x14ac:dyDescent="0.25">
      <c r="A16" s="2"/>
      <c r="B16" s="24"/>
      <c r="C16" s="23" t="s">
        <v>31</v>
      </c>
      <c r="D16" s="96" t="s">
        <v>162</v>
      </c>
      <c r="E16" s="96"/>
      <c r="F16" s="96"/>
      <c r="G16" s="2"/>
    </row>
    <row r="17" spans="1:7" ht="17.25" customHeight="1" x14ac:dyDescent="0.25">
      <c r="A17" s="2"/>
      <c r="B17" s="24"/>
      <c r="C17" s="23" t="s">
        <v>32</v>
      </c>
      <c r="D17" s="98">
        <v>44958</v>
      </c>
      <c r="E17" s="98"/>
      <c r="F17" s="98"/>
      <c r="G17" s="2"/>
    </row>
    <row r="18" spans="1:7" ht="17.25" customHeight="1" x14ac:dyDescent="0.25">
      <c r="A18" s="2"/>
      <c r="B18" s="24"/>
      <c r="C18" s="23" t="s">
        <v>33</v>
      </c>
      <c r="D18" s="96" t="s">
        <v>132</v>
      </c>
      <c r="E18" s="96"/>
      <c r="F18" s="96"/>
      <c r="G18" s="2"/>
    </row>
    <row r="19" spans="1:7" ht="17.25" customHeight="1" x14ac:dyDescent="0.25">
      <c r="A19" s="2"/>
      <c r="B19" s="24"/>
      <c r="C19" s="23" t="s">
        <v>35</v>
      </c>
      <c r="D19" s="96">
        <v>1</v>
      </c>
      <c r="E19" s="96"/>
      <c r="F19" s="96"/>
      <c r="G19" s="2"/>
    </row>
    <row r="20" spans="1:7" ht="17.25" customHeight="1" x14ac:dyDescent="0.25">
      <c r="A20" s="2"/>
      <c r="B20" s="24"/>
      <c r="C20" s="25"/>
      <c r="D20" s="24"/>
      <c r="E20" s="24"/>
      <c r="F20" s="24"/>
      <c r="G20" s="2"/>
    </row>
    <row r="21" spans="1:7" ht="17.25" customHeight="1" x14ac:dyDescent="0.25">
      <c r="A21" s="2"/>
      <c r="B21" s="20"/>
      <c r="C21" s="20"/>
      <c r="D21" s="20"/>
      <c r="E21" s="20"/>
      <c r="F21" s="20"/>
      <c r="G21" s="2"/>
    </row>
    <row r="22" spans="1:7" ht="17.25" customHeight="1" x14ac:dyDescent="0.25">
      <c r="A22" s="2"/>
      <c r="B22" s="99" t="s">
        <v>36</v>
      </c>
      <c r="C22" s="99"/>
      <c r="D22" s="99"/>
      <c r="E22" s="99"/>
      <c r="F22" s="99"/>
      <c r="G22" s="2"/>
    </row>
    <row r="23" spans="1:7" ht="17.25" customHeight="1" x14ac:dyDescent="0.25">
      <c r="A23" s="2"/>
      <c r="B23" s="20"/>
      <c r="C23" s="20"/>
      <c r="D23" s="20"/>
      <c r="E23" s="20"/>
      <c r="F23" s="20"/>
      <c r="G23" s="2"/>
    </row>
    <row r="24" spans="1:7" ht="17.25" customHeight="1" x14ac:dyDescent="0.25">
      <c r="A24" s="2"/>
      <c r="B24" s="84">
        <v>1</v>
      </c>
      <c r="C24" s="100" t="s">
        <v>37</v>
      </c>
      <c r="D24" s="100"/>
      <c r="E24" s="100"/>
      <c r="F24" s="81" t="s">
        <v>38</v>
      </c>
      <c r="G24" s="2"/>
    </row>
    <row r="25" spans="1:7" ht="17.25" customHeight="1" x14ac:dyDescent="0.25">
      <c r="A25" s="2"/>
      <c r="B25" s="29" t="s">
        <v>18</v>
      </c>
      <c r="C25" s="101" t="s">
        <v>166</v>
      </c>
      <c r="D25" s="102"/>
      <c r="E25" s="103"/>
      <c r="F25" s="31">
        <f>D15</f>
        <v>1535</v>
      </c>
      <c r="G25" s="2"/>
    </row>
    <row r="26" spans="1:7" ht="17.25" customHeight="1" x14ac:dyDescent="0.25">
      <c r="A26" s="2"/>
      <c r="B26" s="29" t="s">
        <v>23</v>
      </c>
      <c r="C26" s="101" t="s">
        <v>39</v>
      </c>
      <c r="D26" s="101"/>
      <c r="E26" s="30"/>
      <c r="F26" s="31">
        <v>0</v>
      </c>
      <c r="G26" s="2"/>
    </row>
    <row r="27" spans="1:7" ht="17.25" customHeight="1" x14ac:dyDescent="0.25">
      <c r="A27" s="2"/>
      <c r="B27" s="29" t="s">
        <v>25</v>
      </c>
      <c r="C27" s="101" t="s">
        <v>40</v>
      </c>
      <c r="D27" s="101"/>
      <c r="E27" s="30"/>
      <c r="F27" s="31">
        <v>0</v>
      </c>
      <c r="G27" s="2"/>
    </row>
    <row r="28" spans="1:7" ht="17.25" customHeight="1" x14ac:dyDescent="0.25">
      <c r="A28" s="2"/>
      <c r="B28" s="29" t="s">
        <v>41</v>
      </c>
      <c r="C28" s="101" t="s">
        <v>42</v>
      </c>
      <c r="D28" s="101"/>
      <c r="E28" s="30"/>
      <c r="F28" s="31">
        <v>0</v>
      </c>
      <c r="G28" s="2"/>
    </row>
    <row r="29" spans="1:7" ht="17.25" customHeight="1" x14ac:dyDescent="0.25">
      <c r="A29" s="2"/>
      <c r="B29" s="29" t="s">
        <v>43</v>
      </c>
      <c r="C29" s="101" t="s">
        <v>44</v>
      </c>
      <c r="D29" s="101"/>
      <c r="E29" s="30"/>
      <c r="F29" s="31">
        <v>0</v>
      </c>
      <c r="G29" s="2"/>
    </row>
    <row r="30" spans="1:7" ht="17.25" customHeight="1" x14ac:dyDescent="0.25">
      <c r="A30" s="2"/>
      <c r="B30" s="29" t="s">
        <v>45</v>
      </c>
      <c r="C30" s="101" t="s">
        <v>46</v>
      </c>
      <c r="D30" s="101"/>
      <c r="E30" s="30"/>
      <c r="F30" s="31">
        <v>0</v>
      </c>
      <c r="G30" s="2"/>
    </row>
    <row r="31" spans="1:7" ht="17.25" customHeight="1" x14ac:dyDescent="0.25">
      <c r="A31" s="2"/>
      <c r="B31" s="100" t="s">
        <v>47</v>
      </c>
      <c r="C31" s="100"/>
      <c r="D31" s="100"/>
      <c r="E31" s="100"/>
      <c r="F31" s="32">
        <f>SUM(F25:F30)</f>
        <v>1535</v>
      </c>
      <c r="G31" s="2"/>
    </row>
    <row r="32" spans="1:7" ht="17.25" customHeight="1" x14ac:dyDescent="0.25">
      <c r="A32" s="2"/>
      <c r="B32" s="20"/>
      <c r="C32" s="20"/>
      <c r="D32" s="20"/>
      <c r="E32" s="20"/>
      <c r="F32" s="20"/>
      <c r="G32" s="2"/>
    </row>
    <row r="33" spans="1:7" ht="17.25" customHeight="1" x14ac:dyDescent="0.25">
      <c r="A33" s="2"/>
      <c r="B33" s="20"/>
      <c r="C33" s="20"/>
      <c r="D33" s="20"/>
      <c r="E33" s="20"/>
      <c r="F33" s="20"/>
      <c r="G33" s="2"/>
    </row>
    <row r="34" spans="1:7" ht="17.25" customHeight="1" x14ac:dyDescent="0.25">
      <c r="A34" s="2"/>
      <c r="B34" s="99" t="s">
        <v>48</v>
      </c>
      <c r="C34" s="99"/>
      <c r="D34" s="99"/>
      <c r="E34" s="99"/>
      <c r="F34" s="99"/>
      <c r="G34" s="2"/>
    </row>
    <row r="35" spans="1:7" ht="17.25" customHeight="1" x14ac:dyDescent="0.25">
      <c r="A35" s="2"/>
      <c r="B35" s="33"/>
      <c r="C35" s="20"/>
      <c r="D35" s="20"/>
      <c r="E35" s="20"/>
      <c r="F35" s="20"/>
      <c r="G35" s="2"/>
    </row>
    <row r="36" spans="1:7" ht="17.25" customHeight="1" x14ac:dyDescent="0.25">
      <c r="A36" s="2"/>
      <c r="B36" s="104" t="s">
        <v>49</v>
      </c>
      <c r="C36" s="104"/>
      <c r="D36" s="104"/>
      <c r="E36" s="104"/>
      <c r="F36" s="104"/>
      <c r="G36" s="2"/>
    </row>
    <row r="37" spans="1:7" ht="17.25" customHeight="1" x14ac:dyDescent="0.25">
      <c r="A37" s="2"/>
      <c r="B37" s="20"/>
      <c r="C37" s="20"/>
      <c r="D37" s="20"/>
      <c r="E37" s="20"/>
      <c r="F37" s="20"/>
      <c r="G37" s="2"/>
    </row>
    <row r="38" spans="1:7" ht="17.25" customHeight="1" x14ac:dyDescent="0.25">
      <c r="A38" s="2"/>
      <c r="B38" s="85" t="s">
        <v>50</v>
      </c>
      <c r="C38" s="105" t="s">
        <v>51</v>
      </c>
      <c r="D38" s="106"/>
      <c r="E38" s="85" t="s">
        <v>58</v>
      </c>
      <c r="F38" s="85" t="s">
        <v>38</v>
      </c>
      <c r="G38" s="2"/>
    </row>
    <row r="39" spans="1:7" ht="17.25" customHeight="1" x14ac:dyDescent="0.25">
      <c r="A39" s="2"/>
      <c r="B39" s="29" t="s">
        <v>18</v>
      </c>
      <c r="C39" s="110" t="s">
        <v>52</v>
      </c>
      <c r="D39" s="111"/>
      <c r="E39" s="86">
        <f>1/12</f>
        <v>8.3333333333333329E-2</v>
      </c>
      <c r="F39" s="31">
        <f>F31*E39</f>
        <v>127.91666666666666</v>
      </c>
      <c r="G39" s="2"/>
    </row>
    <row r="40" spans="1:7" ht="17.25" customHeight="1" x14ac:dyDescent="0.25">
      <c r="A40" s="2"/>
      <c r="B40" s="29" t="s">
        <v>20</v>
      </c>
      <c r="C40" s="110" t="s">
        <v>53</v>
      </c>
      <c r="D40" s="111"/>
      <c r="E40" s="86">
        <f>(1/3)/12</f>
        <v>2.7777777777777776E-2</v>
      </c>
      <c r="F40" s="31">
        <f>F31*E40</f>
        <v>42.638888888888886</v>
      </c>
      <c r="G40" s="2"/>
    </row>
    <row r="41" spans="1:7" ht="17.25" customHeight="1" x14ac:dyDescent="0.25">
      <c r="A41" s="2"/>
      <c r="B41" s="100" t="s">
        <v>47</v>
      </c>
      <c r="C41" s="100"/>
      <c r="D41" s="100"/>
      <c r="E41" s="100"/>
      <c r="F41" s="32">
        <f>SUM(F39:F40)</f>
        <v>170.55555555555554</v>
      </c>
      <c r="G41" s="2"/>
    </row>
    <row r="42" spans="1:7" ht="17.25" customHeight="1" x14ac:dyDescent="0.25">
      <c r="A42" s="2"/>
      <c r="B42" s="35"/>
      <c r="C42" s="35"/>
      <c r="D42" s="35"/>
      <c r="E42" s="35"/>
      <c r="F42" s="36"/>
      <c r="G42" s="2"/>
    </row>
    <row r="43" spans="1:7" ht="17.25" customHeight="1" x14ac:dyDescent="0.25">
      <c r="A43" s="2"/>
      <c r="B43" s="107" t="s">
        <v>54</v>
      </c>
      <c r="C43" s="107"/>
      <c r="D43" s="107"/>
      <c r="E43" s="107"/>
      <c r="F43" s="37">
        <f>F31+F41</f>
        <v>1705.5555555555557</v>
      </c>
      <c r="G43" s="2"/>
    </row>
    <row r="44" spans="1:7" ht="17.25" customHeight="1" x14ac:dyDescent="0.25">
      <c r="A44" s="2"/>
      <c r="B44" s="20"/>
      <c r="C44" s="20"/>
      <c r="D44" s="20"/>
      <c r="E44" s="20"/>
      <c r="F44" s="20"/>
      <c r="G44" s="2"/>
    </row>
    <row r="45" spans="1:7" ht="17.25" customHeight="1" x14ac:dyDescent="0.25">
      <c r="A45" s="2"/>
      <c r="B45" s="108" t="s">
        <v>55</v>
      </c>
      <c r="C45" s="108"/>
      <c r="D45" s="108"/>
      <c r="E45" s="108"/>
      <c r="F45" s="108"/>
      <c r="G45" s="2"/>
    </row>
    <row r="46" spans="1:7" ht="17.25" customHeight="1" x14ac:dyDescent="0.25">
      <c r="A46" s="2"/>
      <c r="B46" s="20"/>
      <c r="C46" s="20"/>
      <c r="D46" s="20"/>
      <c r="E46" s="20"/>
      <c r="F46" s="20"/>
      <c r="G46" s="2"/>
    </row>
    <row r="47" spans="1:7" ht="17.25" customHeight="1" x14ac:dyDescent="0.25">
      <c r="A47" s="2"/>
      <c r="B47" s="81" t="s">
        <v>56</v>
      </c>
      <c r="C47" s="100" t="s">
        <v>57</v>
      </c>
      <c r="D47" s="100"/>
      <c r="E47" s="81" t="s">
        <v>58</v>
      </c>
      <c r="F47" s="81" t="s">
        <v>38</v>
      </c>
      <c r="G47" s="2"/>
    </row>
    <row r="48" spans="1:7" ht="17.25" customHeight="1" x14ac:dyDescent="0.25">
      <c r="A48" s="2"/>
      <c r="B48" s="29" t="s">
        <v>18</v>
      </c>
      <c r="C48" s="109" t="s">
        <v>59</v>
      </c>
      <c r="D48" s="109"/>
      <c r="E48" s="38">
        <v>0.2</v>
      </c>
      <c r="F48" s="31">
        <f t="shared" ref="F48:F55" si="0">$F$43*E48</f>
        <v>341.11111111111114</v>
      </c>
      <c r="G48" s="2"/>
    </row>
    <row r="49" spans="1:8" ht="17.25" customHeight="1" x14ac:dyDescent="0.25">
      <c r="A49" s="2"/>
      <c r="B49" s="29" t="s">
        <v>20</v>
      </c>
      <c r="C49" s="109" t="s">
        <v>60</v>
      </c>
      <c r="D49" s="109"/>
      <c r="E49" s="38">
        <v>2.5000000000000001E-2</v>
      </c>
      <c r="F49" s="31">
        <f t="shared" si="0"/>
        <v>42.638888888888893</v>
      </c>
      <c r="G49" s="2"/>
    </row>
    <row r="50" spans="1:8" ht="17.25" customHeight="1" x14ac:dyDescent="0.25">
      <c r="A50" s="2"/>
      <c r="B50" s="29" t="s">
        <v>23</v>
      </c>
      <c r="C50" s="109" t="s">
        <v>61</v>
      </c>
      <c r="D50" s="109"/>
      <c r="E50" s="38">
        <f>3*2%</f>
        <v>0.06</v>
      </c>
      <c r="F50" s="31">
        <f t="shared" si="0"/>
        <v>102.33333333333333</v>
      </c>
      <c r="G50" s="2"/>
    </row>
    <row r="51" spans="1:8" ht="17.25" customHeight="1" x14ac:dyDescent="0.25">
      <c r="A51" s="2"/>
      <c r="B51" s="29" t="s">
        <v>25</v>
      </c>
      <c r="C51" s="109" t="s">
        <v>62</v>
      </c>
      <c r="D51" s="109"/>
      <c r="E51" s="38">
        <v>1.4999999999999999E-2</v>
      </c>
      <c r="F51" s="31">
        <f t="shared" si="0"/>
        <v>25.583333333333332</v>
      </c>
      <c r="G51" s="2"/>
    </row>
    <row r="52" spans="1:8" ht="17.25" customHeight="1" x14ac:dyDescent="0.25">
      <c r="A52" s="2"/>
      <c r="B52" s="29" t="s">
        <v>41</v>
      </c>
      <c r="C52" s="109" t="s">
        <v>63</v>
      </c>
      <c r="D52" s="109"/>
      <c r="E52" s="38">
        <v>0.01</v>
      </c>
      <c r="F52" s="31">
        <f t="shared" si="0"/>
        <v>17.055555555555557</v>
      </c>
      <c r="G52" s="2"/>
    </row>
    <row r="53" spans="1:8" ht="17.25" customHeight="1" x14ac:dyDescent="0.25">
      <c r="A53" s="2"/>
      <c r="B53" s="29" t="s">
        <v>64</v>
      </c>
      <c r="C53" s="109" t="s">
        <v>65</v>
      </c>
      <c r="D53" s="109"/>
      <c r="E53" s="38">
        <v>6.0000000000000001E-3</v>
      </c>
      <c r="F53" s="31">
        <f t="shared" si="0"/>
        <v>10.233333333333334</v>
      </c>
      <c r="G53" s="2"/>
    </row>
    <row r="54" spans="1:8" ht="17.25" customHeight="1" x14ac:dyDescent="0.25">
      <c r="A54" s="2"/>
      <c r="B54" s="29" t="s">
        <v>43</v>
      </c>
      <c r="C54" s="109" t="s">
        <v>66</v>
      </c>
      <c r="D54" s="109"/>
      <c r="E54" s="38">
        <v>2E-3</v>
      </c>
      <c r="F54" s="31">
        <f t="shared" si="0"/>
        <v>3.4111111111111114</v>
      </c>
      <c r="G54" s="2"/>
    </row>
    <row r="55" spans="1:8" ht="17.25" customHeight="1" x14ac:dyDescent="0.25">
      <c r="A55" s="2"/>
      <c r="B55" s="29" t="s">
        <v>45</v>
      </c>
      <c r="C55" s="109" t="s">
        <v>67</v>
      </c>
      <c r="D55" s="109"/>
      <c r="E55" s="38">
        <v>0.08</v>
      </c>
      <c r="F55" s="31">
        <f t="shared" si="0"/>
        <v>136.44444444444446</v>
      </c>
      <c r="G55" s="2"/>
    </row>
    <row r="56" spans="1:8" ht="17.25" customHeight="1" x14ac:dyDescent="0.25">
      <c r="A56" s="2"/>
      <c r="B56" s="100" t="s">
        <v>68</v>
      </c>
      <c r="C56" s="100"/>
      <c r="D56" s="100"/>
      <c r="E56" s="39">
        <f>SUM(E48:E55)</f>
        <v>0.39800000000000008</v>
      </c>
      <c r="F56" s="32">
        <f>SUM(F48:F55)</f>
        <v>678.81111111111125</v>
      </c>
      <c r="G56" s="2"/>
      <c r="H56" s="40"/>
    </row>
    <row r="57" spans="1:8" ht="17.25" customHeight="1" x14ac:dyDescent="0.25">
      <c r="A57" s="2"/>
      <c r="B57" s="20"/>
      <c r="C57" s="20"/>
      <c r="D57" s="20"/>
      <c r="E57" s="20"/>
      <c r="F57" s="20"/>
      <c r="G57" s="2"/>
    </row>
    <row r="58" spans="1:8" ht="17.25" customHeight="1" x14ac:dyDescent="0.25">
      <c r="A58" s="2"/>
      <c r="B58" s="104" t="s">
        <v>69</v>
      </c>
      <c r="C58" s="104"/>
      <c r="D58" s="104"/>
      <c r="E58" s="104"/>
      <c r="F58" s="104"/>
      <c r="G58" s="2"/>
    </row>
    <row r="59" spans="1:8" ht="17.25" customHeight="1" x14ac:dyDescent="0.25">
      <c r="A59" s="2"/>
      <c r="B59" s="20"/>
      <c r="C59" s="20"/>
      <c r="D59" s="20"/>
      <c r="E59" s="20"/>
      <c r="F59" s="20"/>
      <c r="G59" s="2"/>
    </row>
    <row r="60" spans="1:8" ht="17.25" customHeight="1" x14ac:dyDescent="0.25">
      <c r="A60" s="2"/>
      <c r="B60" s="81" t="s">
        <v>70</v>
      </c>
      <c r="C60" s="41" t="s">
        <v>71</v>
      </c>
      <c r="D60" s="41" t="s">
        <v>72</v>
      </c>
      <c r="E60" s="41" t="s">
        <v>73</v>
      </c>
      <c r="F60" s="81" t="s">
        <v>38</v>
      </c>
      <c r="G60" s="2"/>
    </row>
    <row r="61" spans="1:8" ht="17.25" customHeight="1" x14ac:dyDescent="0.25">
      <c r="A61" s="2"/>
      <c r="B61" s="29" t="s">
        <v>18</v>
      </c>
      <c r="C61" s="42" t="s">
        <v>74</v>
      </c>
      <c r="D61" s="31">
        <v>4.8</v>
      </c>
      <c r="E61" s="43">
        <v>44</v>
      </c>
      <c r="F61" s="44">
        <f>IF(((D61*E61)-(F25*6%))&gt;0,((D61*E61)-(F25*6%)),0)</f>
        <v>119.1</v>
      </c>
      <c r="G61" s="2"/>
    </row>
    <row r="62" spans="1:8" ht="17.25" customHeight="1" x14ac:dyDescent="0.25">
      <c r="A62" s="2"/>
      <c r="B62" s="29" t="s">
        <v>20</v>
      </c>
      <c r="C62" s="45" t="s">
        <v>75</v>
      </c>
      <c r="D62" s="31">
        <v>551.5</v>
      </c>
      <c r="E62" s="46">
        <v>1</v>
      </c>
      <c r="F62" s="47">
        <f>D62*E62*0.8</f>
        <v>441.20000000000005</v>
      </c>
      <c r="G62" s="2"/>
    </row>
    <row r="63" spans="1:8" ht="17.25" customHeight="1" x14ac:dyDescent="0.25">
      <c r="A63" s="2"/>
      <c r="B63" s="29" t="s">
        <v>23</v>
      </c>
      <c r="C63" s="109" t="s">
        <v>76</v>
      </c>
      <c r="D63" s="109"/>
      <c r="E63" s="109"/>
      <c r="F63" s="31">
        <f>F62/12</f>
        <v>36.766666666666673</v>
      </c>
      <c r="G63" s="2"/>
    </row>
    <row r="64" spans="1:8" ht="17.25" customHeight="1" x14ac:dyDescent="0.25">
      <c r="A64" s="2"/>
      <c r="B64" s="29" t="s">
        <v>25</v>
      </c>
      <c r="C64" s="109" t="s">
        <v>77</v>
      </c>
      <c r="D64" s="109"/>
      <c r="E64" s="109"/>
      <c r="F64" s="31">
        <v>75.5</v>
      </c>
      <c r="G64" s="2"/>
    </row>
    <row r="65" spans="1:7" ht="17.25" customHeight="1" x14ac:dyDescent="0.25">
      <c r="A65" s="2"/>
      <c r="B65" s="29" t="s">
        <v>41</v>
      </c>
      <c r="C65" s="109" t="s">
        <v>78</v>
      </c>
      <c r="D65" s="109"/>
      <c r="E65" s="109"/>
      <c r="F65" s="31">
        <v>25</v>
      </c>
      <c r="G65" s="2"/>
    </row>
    <row r="66" spans="1:7" ht="17.25" customHeight="1" x14ac:dyDescent="0.25">
      <c r="A66" s="2"/>
      <c r="B66" s="29" t="s">
        <v>64</v>
      </c>
      <c r="C66" s="109" t="s">
        <v>79</v>
      </c>
      <c r="D66" s="109"/>
      <c r="E66" s="109"/>
      <c r="F66" s="31">
        <v>25</v>
      </c>
      <c r="G66" s="2"/>
    </row>
    <row r="67" spans="1:7" ht="17.25" customHeight="1" x14ac:dyDescent="0.25">
      <c r="A67" s="2"/>
      <c r="B67" s="29" t="s">
        <v>43</v>
      </c>
      <c r="C67" s="109" t="s">
        <v>46</v>
      </c>
      <c r="D67" s="109"/>
      <c r="E67" s="109"/>
      <c r="F67" s="31">
        <v>0</v>
      </c>
      <c r="G67" s="2"/>
    </row>
    <row r="68" spans="1:7" ht="17.25" customHeight="1" x14ac:dyDescent="0.25">
      <c r="A68" s="2"/>
      <c r="B68" s="100" t="s">
        <v>47</v>
      </c>
      <c r="C68" s="100"/>
      <c r="D68" s="100"/>
      <c r="E68" s="100"/>
      <c r="F68" s="32">
        <f>SUM(F61:F67)</f>
        <v>722.56666666666672</v>
      </c>
      <c r="G68" s="2"/>
    </row>
    <row r="69" spans="1:7" ht="17.25" customHeight="1" x14ac:dyDescent="0.25">
      <c r="A69" s="2"/>
      <c r="B69" s="20"/>
      <c r="C69" s="20"/>
      <c r="D69" s="20"/>
      <c r="E69" s="20"/>
      <c r="F69" s="20"/>
      <c r="G69" s="2"/>
    </row>
    <row r="70" spans="1:7" ht="17.25" customHeight="1" x14ac:dyDescent="0.25">
      <c r="A70" s="2"/>
      <c r="B70" s="112" t="s">
        <v>80</v>
      </c>
      <c r="C70" s="112"/>
      <c r="D70" s="112"/>
      <c r="E70" s="112"/>
      <c r="F70" s="112"/>
      <c r="G70" s="2"/>
    </row>
    <row r="71" spans="1:7" ht="17.25" customHeight="1" x14ac:dyDescent="0.25">
      <c r="A71" s="2"/>
      <c r="B71" s="20"/>
      <c r="C71" s="20"/>
      <c r="D71" s="20"/>
      <c r="E71" s="20"/>
      <c r="F71" s="20"/>
      <c r="G71" s="2"/>
    </row>
    <row r="72" spans="1:7" ht="17.25" customHeight="1" x14ac:dyDescent="0.25">
      <c r="A72" s="2"/>
      <c r="B72" s="81">
        <v>2</v>
      </c>
      <c r="C72" s="100" t="s">
        <v>81</v>
      </c>
      <c r="D72" s="100"/>
      <c r="E72" s="100"/>
      <c r="F72" s="81" t="s">
        <v>38</v>
      </c>
      <c r="G72" s="2"/>
    </row>
    <row r="73" spans="1:7" ht="17.25" customHeight="1" x14ac:dyDescent="0.25">
      <c r="A73" s="2"/>
      <c r="B73" s="29" t="s">
        <v>50</v>
      </c>
      <c r="C73" s="109" t="s">
        <v>51</v>
      </c>
      <c r="D73" s="109"/>
      <c r="E73" s="109"/>
      <c r="F73" s="48">
        <f>F41</f>
        <v>170.55555555555554</v>
      </c>
      <c r="G73" s="2"/>
    </row>
    <row r="74" spans="1:7" ht="17.25" customHeight="1" x14ac:dyDescent="0.25">
      <c r="A74" s="2"/>
      <c r="B74" s="29" t="s">
        <v>56</v>
      </c>
      <c r="C74" s="109" t="s">
        <v>57</v>
      </c>
      <c r="D74" s="109"/>
      <c r="E74" s="109"/>
      <c r="F74" s="48">
        <f>F56</f>
        <v>678.81111111111125</v>
      </c>
      <c r="G74" s="2"/>
    </row>
    <row r="75" spans="1:7" ht="17.25" customHeight="1" x14ac:dyDescent="0.25">
      <c r="A75" s="2"/>
      <c r="B75" s="29" t="s">
        <v>70</v>
      </c>
      <c r="C75" s="109" t="s">
        <v>71</v>
      </c>
      <c r="D75" s="109"/>
      <c r="E75" s="109"/>
      <c r="F75" s="48">
        <f>F68</f>
        <v>722.56666666666672</v>
      </c>
      <c r="G75" s="2"/>
    </row>
    <row r="76" spans="1:7" ht="17.25" customHeight="1" x14ac:dyDescent="0.25">
      <c r="A76" s="2"/>
      <c r="B76" s="100" t="s">
        <v>47</v>
      </c>
      <c r="C76" s="100"/>
      <c r="D76" s="100"/>
      <c r="E76" s="100"/>
      <c r="F76" s="32">
        <f>SUM(F73:F75)</f>
        <v>1571.9333333333334</v>
      </c>
      <c r="G76" s="2"/>
    </row>
    <row r="77" spans="1:7" ht="17.25" customHeight="1" x14ac:dyDescent="0.25">
      <c r="A77" s="2"/>
      <c r="B77" s="20"/>
      <c r="C77" s="20"/>
      <c r="D77" s="20"/>
      <c r="E77" s="20"/>
      <c r="F77" s="20"/>
      <c r="G77" s="2"/>
    </row>
    <row r="78" spans="1:7" ht="17.25" customHeight="1" x14ac:dyDescent="0.25">
      <c r="A78" s="2"/>
      <c r="B78" s="20"/>
      <c r="C78" s="20"/>
      <c r="D78" s="20"/>
      <c r="E78" s="20"/>
      <c r="F78" s="20"/>
      <c r="G78" s="2"/>
    </row>
    <row r="79" spans="1:7" ht="17.25" customHeight="1" x14ac:dyDescent="0.25">
      <c r="A79" s="2"/>
      <c r="B79" s="99" t="s">
        <v>82</v>
      </c>
      <c r="C79" s="99"/>
      <c r="D79" s="99"/>
      <c r="E79" s="99"/>
      <c r="F79" s="99"/>
      <c r="G79" s="2"/>
    </row>
    <row r="80" spans="1:7" ht="17.25" customHeight="1" x14ac:dyDescent="0.25">
      <c r="A80" s="2"/>
      <c r="B80" s="20"/>
      <c r="C80" s="20"/>
      <c r="D80" s="20"/>
      <c r="E80" s="20"/>
      <c r="F80" s="20"/>
      <c r="G80" s="2"/>
    </row>
    <row r="81" spans="1:7" ht="17.25" customHeight="1" x14ac:dyDescent="0.25">
      <c r="A81" s="2"/>
      <c r="B81" s="81">
        <v>3</v>
      </c>
      <c r="C81" s="100" t="s">
        <v>83</v>
      </c>
      <c r="D81" s="100"/>
      <c r="E81" s="83" t="s">
        <v>58</v>
      </c>
      <c r="F81" s="81" t="s">
        <v>38</v>
      </c>
      <c r="G81" s="2"/>
    </row>
    <row r="82" spans="1:7" ht="17.25" customHeight="1" x14ac:dyDescent="0.25">
      <c r="A82" s="2"/>
      <c r="B82" s="29" t="s">
        <v>18</v>
      </c>
      <c r="C82" s="109" t="s">
        <v>84</v>
      </c>
      <c r="D82" s="109"/>
      <c r="E82" s="50">
        <f>0.05*(1/12)</f>
        <v>4.1666666666666666E-3</v>
      </c>
      <c r="F82" s="31">
        <f t="shared" ref="F82:F87" si="1">E82*$F$31</f>
        <v>6.395833333333333</v>
      </c>
      <c r="G82" s="2"/>
    </row>
    <row r="83" spans="1:7" ht="17.25" customHeight="1" x14ac:dyDescent="0.25">
      <c r="A83" s="2"/>
      <c r="B83" s="29" t="s">
        <v>20</v>
      </c>
      <c r="C83" s="109" t="s">
        <v>85</v>
      </c>
      <c r="D83" s="109"/>
      <c r="E83" s="50">
        <f>E82*E55</f>
        <v>3.3333333333333332E-4</v>
      </c>
      <c r="F83" s="31">
        <f t="shared" si="1"/>
        <v>0.5116666666666666</v>
      </c>
      <c r="G83" s="2"/>
    </row>
    <row r="84" spans="1:7" ht="17.25" customHeight="1" x14ac:dyDescent="0.25">
      <c r="A84" s="2"/>
      <c r="B84" s="29" t="s">
        <v>23</v>
      </c>
      <c r="C84" s="109" t="s">
        <v>86</v>
      </c>
      <c r="D84" s="109"/>
      <c r="E84" s="50">
        <f>0.08*0.4*0.9*(1+2/12+(1/3*1/12))</f>
        <v>3.44E-2</v>
      </c>
      <c r="F84" s="31">
        <f t="shared" si="1"/>
        <v>52.804000000000002</v>
      </c>
      <c r="G84" s="2"/>
    </row>
    <row r="85" spans="1:7" ht="17.25" customHeight="1" x14ac:dyDescent="0.25">
      <c r="A85" s="2"/>
      <c r="B85" s="29" t="s">
        <v>25</v>
      </c>
      <c r="C85" s="109" t="s">
        <v>87</v>
      </c>
      <c r="D85" s="109"/>
      <c r="E85" s="50">
        <f>(7/30)/12</f>
        <v>1.9444444444444445E-2</v>
      </c>
      <c r="F85" s="31">
        <f t="shared" si="1"/>
        <v>29.847222222222221</v>
      </c>
      <c r="G85" s="2"/>
    </row>
    <row r="86" spans="1:7" ht="17.25" customHeight="1" x14ac:dyDescent="0.25">
      <c r="A86" s="2"/>
      <c r="B86" s="29" t="s">
        <v>41</v>
      </c>
      <c r="C86" s="109" t="s">
        <v>88</v>
      </c>
      <c r="D86" s="109"/>
      <c r="E86" s="50">
        <f>E85*E56</f>
        <v>7.7388888888888906E-3</v>
      </c>
      <c r="F86" s="31">
        <f t="shared" si="1"/>
        <v>11.879194444444447</v>
      </c>
      <c r="G86" s="2"/>
    </row>
    <row r="87" spans="1:7" ht="17.25" customHeight="1" x14ac:dyDescent="0.25">
      <c r="A87" s="2"/>
      <c r="B87" s="29" t="s">
        <v>64</v>
      </c>
      <c r="C87" s="109" t="s">
        <v>89</v>
      </c>
      <c r="D87" s="109"/>
      <c r="E87" s="50">
        <f>E85*0.08*0.4</f>
        <v>6.2222222222222236E-4</v>
      </c>
      <c r="F87" s="31">
        <f t="shared" si="1"/>
        <v>0.95511111111111135</v>
      </c>
      <c r="G87" s="2"/>
    </row>
    <row r="88" spans="1:7" ht="17.25" customHeight="1" x14ac:dyDescent="0.25">
      <c r="A88" s="2"/>
      <c r="B88" s="100" t="s">
        <v>47</v>
      </c>
      <c r="C88" s="100"/>
      <c r="D88" s="100"/>
      <c r="E88" s="51"/>
      <c r="F88" s="32">
        <f>SUM(F82:F87)</f>
        <v>102.39302777777779</v>
      </c>
      <c r="G88" s="2"/>
    </row>
    <row r="89" spans="1:7" ht="17.25" customHeight="1" x14ac:dyDescent="0.25">
      <c r="A89" s="2"/>
      <c r="B89" s="20"/>
      <c r="C89" s="20"/>
      <c r="D89" s="20"/>
      <c r="E89" s="20"/>
      <c r="F89" s="20"/>
      <c r="G89" s="2"/>
    </row>
    <row r="90" spans="1:7" ht="17.25" customHeight="1" x14ac:dyDescent="0.25">
      <c r="A90" s="2"/>
      <c r="B90" s="20"/>
      <c r="C90" s="20"/>
      <c r="D90" s="20"/>
      <c r="E90" s="20"/>
      <c r="F90" s="20"/>
      <c r="G90" s="2"/>
    </row>
    <row r="91" spans="1:7" ht="17.25" customHeight="1" x14ac:dyDescent="0.25">
      <c r="A91" s="2"/>
      <c r="B91" s="99" t="s">
        <v>90</v>
      </c>
      <c r="C91" s="99"/>
      <c r="D91" s="99"/>
      <c r="E91" s="99"/>
      <c r="F91" s="99"/>
      <c r="G91" s="2"/>
    </row>
    <row r="92" spans="1:7" ht="17.25" customHeight="1" x14ac:dyDescent="0.25">
      <c r="A92" s="2"/>
      <c r="B92" s="20"/>
      <c r="C92" s="20"/>
      <c r="D92" s="20"/>
      <c r="E92" s="20"/>
      <c r="F92" s="20"/>
      <c r="G92" s="2"/>
    </row>
    <row r="93" spans="1:7" ht="17.25" customHeight="1" x14ac:dyDescent="0.25">
      <c r="A93" s="2"/>
      <c r="B93" s="104" t="s">
        <v>91</v>
      </c>
      <c r="C93" s="104"/>
      <c r="D93" s="104"/>
      <c r="E93" s="104"/>
      <c r="F93" s="104"/>
      <c r="G93" s="2"/>
    </row>
    <row r="94" spans="1:7" ht="17.25" customHeight="1" x14ac:dyDescent="0.25">
      <c r="A94" s="2"/>
      <c r="B94" s="33"/>
      <c r="C94" s="20"/>
      <c r="D94" s="20"/>
      <c r="E94" s="20"/>
      <c r="F94" s="20"/>
      <c r="G94" s="2"/>
    </row>
    <row r="95" spans="1:7" ht="17.25" customHeight="1" x14ac:dyDescent="0.25">
      <c r="A95" s="2"/>
      <c r="B95" s="83" t="s">
        <v>92</v>
      </c>
      <c r="C95" s="113" t="s">
        <v>93</v>
      </c>
      <c r="D95" s="113"/>
      <c r="E95" s="83" t="s">
        <v>58</v>
      </c>
      <c r="F95" s="81" t="s">
        <v>38</v>
      </c>
      <c r="G95" s="2"/>
    </row>
    <row r="96" spans="1:7" ht="17.25" customHeight="1" x14ac:dyDescent="0.25">
      <c r="A96" s="2"/>
      <c r="B96" s="52" t="s">
        <v>18</v>
      </c>
      <c r="C96" s="114" t="s">
        <v>94</v>
      </c>
      <c r="D96" s="114"/>
      <c r="E96" s="50">
        <f>1/12</f>
        <v>8.3333333333333329E-2</v>
      </c>
      <c r="F96" s="53">
        <f t="shared" ref="F96:F103" si="2">E96*$F$31</f>
        <v>127.91666666666666</v>
      </c>
      <c r="G96" s="2"/>
    </row>
    <row r="97" spans="1:7" ht="17.25" customHeight="1" x14ac:dyDescent="0.25">
      <c r="A97" s="2"/>
      <c r="B97" s="52" t="s">
        <v>20</v>
      </c>
      <c r="C97" s="114" t="s">
        <v>95</v>
      </c>
      <c r="D97" s="114"/>
      <c r="E97" s="50">
        <f>1/30/12</f>
        <v>2.7777777777777779E-3</v>
      </c>
      <c r="F97" s="53">
        <f t="shared" si="2"/>
        <v>4.2638888888888893</v>
      </c>
      <c r="G97" s="2"/>
    </row>
    <row r="98" spans="1:7" ht="17.25" customHeight="1" x14ac:dyDescent="0.25">
      <c r="A98" s="2"/>
      <c r="B98" s="52" t="s">
        <v>23</v>
      </c>
      <c r="C98" s="114" t="s">
        <v>96</v>
      </c>
      <c r="D98" s="114"/>
      <c r="E98" s="50">
        <f>(5/30/12)*0.015</f>
        <v>2.0833333333333332E-4</v>
      </c>
      <c r="F98" s="53">
        <f t="shared" si="2"/>
        <v>0.31979166666666664</v>
      </c>
      <c r="G98" s="2"/>
    </row>
    <row r="99" spans="1:7" ht="17.25" customHeight="1" x14ac:dyDescent="0.25">
      <c r="A99" s="2"/>
      <c r="B99" s="52" t="s">
        <v>25</v>
      </c>
      <c r="C99" s="114" t="s">
        <v>97</v>
      </c>
      <c r="D99" s="114"/>
      <c r="E99" s="50">
        <f>(1/12)*0.0178</f>
        <v>1.4833333333333332E-3</v>
      </c>
      <c r="F99" s="53">
        <f t="shared" si="2"/>
        <v>2.2769166666666667</v>
      </c>
      <c r="G99" s="2"/>
    </row>
    <row r="100" spans="1:7" ht="17.25" customHeight="1" x14ac:dyDescent="0.25">
      <c r="A100" s="2"/>
      <c r="B100" s="52" t="s">
        <v>41</v>
      </c>
      <c r="C100" s="114" t="s">
        <v>98</v>
      </c>
      <c r="D100" s="114"/>
      <c r="E100" s="50">
        <f>11.11%*5.28%*50%</f>
        <v>2.9330399999999996E-3</v>
      </c>
      <c r="F100" s="53">
        <f t="shared" si="2"/>
        <v>4.5022163999999991</v>
      </c>
      <c r="G100" s="2"/>
    </row>
    <row r="101" spans="1:7" ht="17.25" customHeight="1" x14ac:dyDescent="0.25">
      <c r="A101" s="2"/>
      <c r="B101" s="52" t="s">
        <v>64</v>
      </c>
      <c r="C101" s="114" t="s">
        <v>99</v>
      </c>
      <c r="D101" s="114"/>
      <c r="E101" s="50">
        <f>5/30/12</f>
        <v>1.3888888888888888E-2</v>
      </c>
      <c r="F101" s="53">
        <f t="shared" si="2"/>
        <v>21.319444444444443</v>
      </c>
      <c r="G101" s="2"/>
    </row>
    <row r="102" spans="1:7" ht="17.25" customHeight="1" x14ac:dyDescent="0.25">
      <c r="A102" s="2"/>
      <c r="B102" s="115" t="s">
        <v>100</v>
      </c>
      <c r="C102" s="115"/>
      <c r="D102" s="115"/>
      <c r="E102" s="54">
        <f>SUM(E96:E101)</f>
        <v>0.10462470666666668</v>
      </c>
      <c r="F102" s="55">
        <f t="shared" si="2"/>
        <v>160.59892473333335</v>
      </c>
      <c r="G102" s="2"/>
    </row>
    <row r="103" spans="1:7" ht="17.25" customHeight="1" x14ac:dyDescent="0.25">
      <c r="A103" s="2"/>
      <c r="B103" s="56" t="s">
        <v>43</v>
      </c>
      <c r="C103" s="116" t="s">
        <v>101</v>
      </c>
      <c r="D103" s="116"/>
      <c r="E103" s="57">
        <f>E102*E56</f>
        <v>4.1640633253333344E-2</v>
      </c>
      <c r="F103" s="53">
        <f t="shared" si="2"/>
        <v>63.918372043866682</v>
      </c>
      <c r="G103" s="2"/>
    </row>
    <row r="104" spans="1:7" ht="17.25" customHeight="1" x14ac:dyDescent="0.25">
      <c r="A104" s="2"/>
      <c r="B104" s="100" t="s">
        <v>68</v>
      </c>
      <c r="C104" s="100"/>
      <c r="D104" s="100"/>
      <c r="E104" s="54">
        <f>SUM(E102:E103)</f>
        <v>0.14626533992000001</v>
      </c>
      <c r="F104" s="37">
        <f>SUM(F102:F103)</f>
        <v>224.51729677720004</v>
      </c>
      <c r="G104" s="2"/>
    </row>
    <row r="105" spans="1:7" ht="17.25" customHeight="1" x14ac:dyDescent="0.25">
      <c r="A105" s="2"/>
      <c r="B105" s="20"/>
      <c r="C105" s="20"/>
      <c r="D105" s="20"/>
      <c r="E105" s="20"/>
      <c r="F105" s="20"/>
      <c r="G105" s="2"/>
    </row>
    <row r="106" spans="1:7" ht="17.25" customHeight="1" x14ac:dyDescent="0.25">
      <c r="A106" s="2"/>
      <c r="B106" s="104" t="s">
        <v>102</v>
      </c>
      <c r="C106" s="104"/>
      <c r="D106" s="104"/>
      <c r="E106" s="82"/>
      <c r="F106" s="58"/>
      <c r="G106" s="2"/>
    </row>
    <row r="107" spans="1:7" ht="17.25" customHeight="1" x14ac:dyDescent="0.25">
      <c r="A107" s="2"/>
      <c r="B107" s="33"/>
      <c r="C107" s="20"/>
      <c r="D107" s="20"/>
      <c r="E107" s="20"/>
      <c r="F107" s="20"/>
      <c r="G107" s="2"/>
    </row>
    <row r="108" spans="1:7" ht="17.25" customHeight="1" x14ac:dyDescent="0.25">
      <c r="A108" s="2"/>
      <c r="B108" s="81" t="s">
        <v>103</v>
      </c>
      <c r="C108" s="105" t="s">
        <v>104</v>
      </c>
      <c r="D108" s="105"/>
      <c r="E108" s="83" t="s">
        <v>58</v>
      </c>
      <c r="F108" s="81" t="s">
        <v>38</v>
      </c>
      <c r="G108" s="2"/>
    </row>
    <row r="109" spans="1:7" ht="17.25" customHeight="1" x14ac:dyDescent="0.25">
      <c r="A109" s="2"/>
      <c r="B109" s="29" t="s">
        <v>18</v>
      </c>
      <c r="C109" s="101" t="s">
        <v>105</v>
      </c>
      <c r="D109" s="101"/>
      <c r="E109" s="50">
        <v>0</v>
      </c>
      <c r="F109" s="53">
        <f>E109*F31</f>
        <v>0</v>
      </c>
      <c r="G109" s="2"/>
    </row>
    <row r="110" spans="1:7" ht="17.25" customHeight="1" x14ac:dyDescent="0.25">
      <c r="A110" s="2"/>
      <c r="B110" s="105" t="s">
        <v>47</v>
      </c>
      <c r="C110" s="105"/>
      <c r="D110" s="105"/>
      <c r="E110" s="54">
        <f>SUM(E109)</f>
        <v>0</v>
      </c>
      <c r="F110" s="55">
        <f>SUM(F109)</f>
        <v>0</v>
      </c>
      <c r="G110" s="2"/>
    </row>
    <row r="111" spans="1:7" ht="17.25" customHeight="1" x14ac:dyDescent="0.25">
      <c r="A111" s="2"/>
      <c r="B111" s="20"/>
      <c r="C111" s="20"/>
      <c r="D111" s="20"/>
      <c r="E111" s="20"/>
      <c r="F111" s="20"/>
      <c r="G111" s="2"/>
    </row>
    <row r="112" spans="1:7" ht="17.25" customHeight="1" x14ac:dyDescent="0.25">
      <c r="A112" s="2"/>
      <c r="B112" s="112" t="s">
        <v>106</v>
      </c>
      <c r="C112" s="112"/>
      <c r="D112" s="112"/>
      <c r="E112" s="112"/>
      <c r="F112" s="112"/>
      <c r="G112" s="2"/>
    </row>
    <row r="113" spans="1:7" ht="17.25" customHeight="1" x14ac:dyDescent="0.25">
      <c r="A113" s="2"/>
      <c r="B113" s="33"/>
      <c r="C113" s="20"/>
      <c r="D113" s="20"/>
      <c r="E113" s="20"/>
      <c r="F113" s="20"/>
      <c r="G113" s="2"/>
    </row>
    <row r="114" spans="1:7" ht="17.25" customHeight="1" x14ac:dyDescent="0.25">
      <c r="A114" s="2"/>
      <c r="B114" s="81">
        <v>4</v>
      </c>
      <c r="C114" s="100" t="s">
        <v>107</v>
      </c>
      <c r="D114" s="100"/>
      <c r="E114" s="100"/>
      <c r="F114" s="81" t="s">
        <v>38</v>
      </c>
      <c r="G114" s="2"/>
    </row>
    <row r="115" spans="1:7" ht="17.25" customHeight="1" x14ac:dyDescent="0.25">
      <c r="A115" s="2"/>
      <c r="B115" s="29" t="s">
        <v>92</v>
      </c>
      <c r="C115" s="109" t="s">
        <v>108</v>
      </c>
      <c r="D115" s="109"/>
      <c r="E115" s="109"/>
      <c r="F115" s="31">
        <f>F104</f>
        <v>224.51729677720004</v>
      </c>
      <c r="G115" s="2"/>
    </row>
    <row r="116" spans="1:7" ht="17.25" customHeight="1" x14ac:dyDescent="0.25">
      <c r="A116" s="2"/>
      <c r="B116" s="29" t="s">
        <v>103</v>
      </c>
      <c r="C116" s="109" t="s">
        <v>104</v>
      </c>
      <c r="D116" s="109"/>
      <c r="E116" s="109"/>
      <c r="F116" s="31">
        <f>F110</f>
        <v>0</v>
      </c>
      <c r="G116" s="2"/>
    </row>
    <row r="117" spans="1:7" ht="17.25" customHeight="1" x14ac:dyDescent="0.25">
      <c r="A117" s="2"/>
      <c r="B117" s="100" t="s">
        <v>47</v>
      </c>
      <c r="C117" s="100"/>
      <c r="D117" s="100"/>
      <c r="E117" s="100"/>
      <c r="F117" s="32">
        <f>SUM(F115:F116)</f>
        <v>224.51729677720004</v>
      </c>
      <c r="G117" s="2"/>
    </row>
    <row r="118" spans="1:7" ht="17.25" customHeight="1" x14ac:dyDescent="0.25">
      <c r="A118" s="2"/>
      <c r="B118" s="20"/>
      <c r="C118" s="20"/>
      <c r="D118" s="20"/>
      <c r="E118" s="20"/>
      <c r="F118" s="20"/>
      <c r="G118" s="2"/>
    </row>
    <row r="119" spans="1:7" ht="17.25" customHeight="1" x14ac:dyDescent="0.25">
      <c r="A119" s="2"/>
      <c r="B119" s="20"/>
      <c r="C119" s="20"/>
      <c r="D119" s="20"/>
      <c r="E119" s="20"/>
      <c r="F119" s="20"/>
      <c r="G119" s="2"/>
    </row>
    <row r="120" spans="1:7" ht="17.25" customHeight="1" x14ac:dyDescent="0.25">
      <c r="A120" s="2"/>
      <c r="B120" s="99" t="s">
        <v>109</v>
      </c>
      <c r="C120" s="99"/>
      <c r="D120" s="99"/>
      <c r="E120" s="99"/>
      <c r="F120" s="99"/>
      <c r="G120" s="2"/>
    </row>
    <row r="121" spans="1:7" ht="17.25" customHeight="1" x14ac:dyDescent="0.25">
      <c r="A121" s="2"/>
      <c r="B121" s="20"/>
      <c r="C121" s="20"/>
      <c r="D121" s="20"/>
      <c r="E121" s="20"/>
      <c r="F121" s="20"/>
      <c r="G121" s="2"/>
    </row>
    <row r="122" spans="1:7" ht="17.25" customHeight="1" x14ac:dyDescent="0.25">
      <c r="A122" s="2"/>
      <c r="B122" s="81">
        <v>5</v>
      </c>
      <c r="C122" s="100" t="s">
        <v>110</v>
      </c>
      <c r="D122" s="100"/>
      <c r="E122" s="100"/>
      <c r="F122" s="81" t="s">
        <v>38</v>
      </c>
      <c r="G122" s="2"/>
    </row>
    <row r="123" spans="1:7" ht="17.25" customHeight="1" x14ac:dyDescent="0.25">
      <c r="A123" s="2"/>
      <c r="B123" s="29" t="s">
        <v>18</v>
      </c>
      <c r="C123" s="109" t="s">
        <v>111</v>
      </c>
      <c r="D123" s="109"/>
      <c r="E123" s="109"/>
      <c r="F123" s="78">
        <f>Uniformes!I48</f>
        <v>96.365000000000009</v>
      </c>
      <c r="G123" s="2"/>
    </row>
    <row r="124" spans="1:7" ht="17.25" customHeight="1" x14ac:dyDescent="0.25">
      <c r="A124" s="2"/>
      <c r="B124" s="29" t="s">
        <v>20</v>
      </c>
      <c r="C124" s="109" t="s">
        <v>112</v>
      </c>
      <c r="D124" s="109"/>
      <c r="E124" s="109"/>
      <c r="F124" s="78">
        <f>EPIs!I12</f>
        <v>12.776666666666667</v>
      </c>
      <c r="G124" s="2"/>
    </row>
    <row r="125" spans="1:7" ht="17.25" customHeight="1" x14ac:dyDescent="0.25">
      <c r="A125" s="2"/>
      <c r="B125" s="29" t="s">
        <v>23</v>
      </c>
      <c r="C125" s="109" t="s">
        <v>113</v>
      </c>
      <c r="D125" s="109"/>
      <c r="E125" s="109"/>
      <c r="F125" s="59">
        <v>15</v>
      </c>
      <c r="G125" s="2"/>
    </row>
    <row r="126" spans="1:7" ht="17.25" customHeight="1" x14ac:dyDescent="0.25">
      <c r="A126" s="2"/>
      <c r="B126" s="29" t="s">
        <v>25</v>
      </c>
      <c r="C126" s="109" t="s">
        <v>46</v>
      </c>
      <c r="D126" s="109"/>
      <c r="E126" s="109"/>
      <c r="F126" s="31">
        <v>0</v>
      </c>
      <c r="G126" s="2"/>
    </row>
    <row r="127" spans="1:7" ht="17.25" customHeight="1" x14ac:dyDescent="0.25">
      <c r="A127" s="2"/>
      <c r="B127" s="100" t="s">
        <v>68</v>
      </c>
      <c r="C127" s="100"/>
      <c r="D127" s="100"/>
      <c r="E127" s="100"/>
      <c r="F127" s="32">
        <f>SUM(F123:F126)</f>
        <v>124.14166666666668</v>
      </c>
      <c r="G127" s="2"/>
    </row>
    <row r="128" spans="1:7" ht="17.25" customHeight="1" x14ac:dyDescent="0.25">
      <c r="A128" s="2"/>
      <c r="B128" s="20"/>
      <c r="C128" s="20"/>
      <c r="D128" s="20"/>
      <c r="E128" s="20"/>
      <c r="F128" s="20"/>
      <c r="G128" s="2"/>
    </row>
    <row r="129" spans="1:7" ht="17.25" customHeight="1" x14ac:dyDescent="0.25">
      <c r="A129" s="2"/>
      <c r="B129" s="20"/>
      <c r="C129" s="20"/>
      <c r="D129" s="20"/>
      <c r="E129" s="20"/>
      <c r="F129" s="20"/>
      <c r="G129" s="2"/>
    </row>
    <row r="130" spans="1:7" ht="17.25" customHeight="1" x14ac:dyDescent="0.25">
      <c r="A130" s="2"/>
      <c r="B130" s="99" t="s">
        <v>114</v>
      </c>
      <c r="C130" s="99"/>
      <c r="D130" s="99"/>
      <c r="E130" s="99"/>
      <c r="F130" s="99"/>
      <c r="G130" s="2"/>
    </row>
    <row r="131" spans="1:7" ht="17.25" customHeight="1" x14ac:dyDescent="0.25">
      <c r="A131" s="2"/>
      <c r="B131" s="20"/>
      <c r="C131" s="20"/>
      <c r="D131" s="20"/>
      <c r="E131" s="20"/>
      <c r="F131" s="20"/>
      <c r="G131" s="2"/>
    </row>
    <row r="132" spans="1:7" ht="17.25" customHeight="1" x14ac:dyDescent="0.25">
      <c r="A132" s="2"/>
      <c r="B132" s="81">
        <v>6</v>
      </c>
      <c r="C132" s="100" t="s">
        <v>115</v>
      </c>
      <c r="D132" s="100"/>
      <c r="E132" s="81" t="s">
        <v>58</v>
      </c>
      <c r="F132" s="81" t="s">
        <v>38</v>
      </c>
      <c r="G132" s="2"/>
    </row>
    <row r="133" spans="1:7" ht="17.25" customHeight="1" x14ac:dyDescent="0.25">
      <c r="A133" s="2"/>
      <c r="B133" s="29" t="s">
        <v>18</v>
      </c>
      <c r="C133" s="109" t="s">
        <v>116</v>
      </c>
      <c r="D133" s="109"/>
      <c r="E133" s="60">
        <v>0.06</v>
      </c>
      <c r="F133" s="61">
        <f>F150*E133</f>
        <v>213.47911947329868</v>
      </c>
      <c r="G133" s="2"/>
    </row>
    <row r="134" spans="1:7" ht="17.25" customHeight="1" x14ac:dyDescent="0.25">
      <c r="A134" s="2"/>
      <c r="B134" s="29" t="s">
        <v>20</v>
      </c>
      <c r="C134" s="109" t="s">
        <v>117</v>
      </c>
      <c r="D134" s="109"/>
      <c r="E134" s="62">
        <v>6.7900000000000002E-2</v>
      </c>
      <c r="F134" s="48">
        <f>E134*(F150+F133)</f>
        <v>256.08243574952002</v>
      </c>
      <c r="G134" s="2"/>
    </row>
    <row r="135" spans="1:7" ht="17.25" customHeight="1" x14ac:dyDescent="0.25">
      <c r="A135" s="2"/>
      <c r="B135" s="29" t="s">
        <v>23</v>
      </c>
      <c r="C135" s="109" t="s">
        <v>118</v>
      </c>
      <c r="D135" s="109"/>
      <c r="E135" s="62">
        <f>SUM(E136:E138)</f>
        <v>6.6500000000000004E-2</v>
      </c>
      <c r="F135" s="48">
        <f>((F150+F133+F134)/(1-E135))*E135</f>
        <v>286.91148099113394</v>
      </c>
      <c r="G135" s="2"/>
    </row>
    <row r="136" spans="1:7" ht="17.25" customHeight="1" x14ac:dyDescent="0.25">
      <c r="A136" s="2"/>
      <c r="B136" s="29"/>
      <c r="C136" s="109" t="s">
        <v>119</v>
      </c>
      <c r="D136" s="109"/>
      <c r="E136" s="63">
        <f>3.65%</f>
        <v>3.6499999999999998E-2</v>
      </c>
      <c r="F136" s="48">
        <f>((F150+F133+F134)/(1-E135))*E136</f>
        <v>157.47773016806596</v>
      </c>
      <c r="G136" s="2"/>
    </row>
    <row r="137" spans="1:7" ht="17.25" customHeight="1" x14ac:dyDescent="0.25">
      <c r="A137" s="2"/>
      <c r="B137" s="29"/>
      <c r="C137" s="109" t="s">
        <v>120</v>
      </c>
      <c r="D137" s="109"/>
      <c r="E137" s="62">
        <v>0</v>
      </c>
      <c r="F137" s="48">
        <f>((F150+F133+F134)/(1-E135))*E137</f>
        <v>0</v>
      </c>
      <c r="G137" s="2"/>
    </row>
    <row r="138" spans="1:7" ht="17.25" customHeight="1" x14ac:dyDescent="0.25">
      <c r="A138" s="2"/>
      <c r="B138" s="29"/>
      <c r="C138" s="109" t="s">
        <v>121</v>
      </c>
      <c r="D138" s="109"/>
      <c r="E138" s="62">
        <v>0.03</v>
      </c>
      <c r="F138" s="48">
        <f>((F150+F133+F134)/(1-E135))*E138</f>
        <v>129.43375082306792</v>
      </c>
      <c r="G138" s="2"/>
    </row>
    <row r="139" spans="1:7" ht="17.25" customHeight="1" x14ac:dyDescent="0.25">
      <c r="A139" s="2"/>
      <c r="B139" s="100" t="s">
        <v>68</v>
      </c>
      <c r="C139" s="100"/>
      <c r="D139" s="100"/>
      <c r="E139" s="39">
        <f>SUM(E133:E135)</f>
        <v>0.19440000000000002</v>
      </c>
      <c r="F139" s="32">
        <f>SUM(F133:F138)</f>
        <v>1043.3845172050865</v>
      </c>
      <c r="G139" s="2"/>
    </row>
    <row r="140" spans="1:7" ht="17.25" customHeight="1" x14ac:dyDescent="0.25">
      <c r="A140" s="2"/>
      <c r="B140" s="20"/>
      <c r="C140" s="20"/>
      <c r="D140" s="20"/>
      <c r="E140" s="20"/>
      <c r="F140" s="20"/>
      <c r="G140" s="2"/>
    </row>
    <row r="141" spans="1:7" ht="17.25" customHeight="1" x14ac:dyDescent="0.25">
      <c r="A141" s="2"/>
      <c r="B141" s="20"/>
      <c r="C141" s="20"/>
      <c r="D141" s="20"/>
      <c r="E141" s="20"/>
      <c r="F141" s="20"/>
      <c r="G141" s="2"/>
    </row>
    <row r="142" spans="1:7" ht="17.25" customHeight="1" x14ac:dyDescent="0.25">
      <c r="A142" s="2"/>
      <c r="B142" s="99" t="s">
        <v>122</v>
      </c>
      <c r="C142" s="99"/>
      <c r="D142" s="99"/>
      <c r="E142" s="99"/>
      <c r="F142" s="99"/>
      <c r="G142" s="2"/>
    </row>
    <row r="143" spans="1:7" ht="17.25" customHeight="1" x14ac:dyDescent="0.25">
      <c r="A143" s="2"/>
      <c r="B143" s="20"/>
      <c r="C143" s="20"/>
      <c r="D143" s="20"/>
      <c r="E143" s="20"/>
      <c r="F143" s="20"/>
      <c r="G143" s="2"/>
    </row>
    <row r="144" spans="1:7" ht="17.25" customHeight="1" x14ac:dyDescent="0.25">
      <c r="A144" s="2"/>
      <c r="B144" s="81"/>
      <c r="C144" s="100" t="s">
        <v>123</v>
      </c>
      <c r="D144" s="100"/>
      <c r="E144" s="100"/>
      <c r="F144" s="81" t="s">
        <v>38</v>
      </c>
      <c r="G144" s="2"/>
    </row>
    <row r="145" spans="1:7" ht="17.25" customHeight="1" x14ac:dyDescent="0.25">
      <c r="A145" s="2"/>
      <c r="B145" s="81" t="s">
        <v>18</v>
      </c>
      <c r="C145" s="109" t="s">
        <v>36</v>
      </c>
      <c r="D145" s="109"/>
      <c r="E145" s="109"/>
      <c r="F145" s="31">
        <f>F31</f>
        <v>1535</v>
      </c>
      <c r="G145" s="2"/>
    </row>
    <row r="146" spans="1:7" ht="17.25" customHeight="1" x14ac:dyDescent="0.25">
      <c r="A146" s="2"/>
      <c r="B146" s="81" t="s">
        <v>20</v>
      </c>
      <c r="C146" s="109" t="s">
        <v>48</v>
      </c>
      <c r="D146" s="109"/>
      <c r="E146" s="109"/>
      <c r="F146" s="31">
        <f>F76</f>
        <v>1571.9333333333334</v>
      </c>
      <c r="G146" s="2"/>
    </row>
    <row r="147" spans="1:7" ht="17.25" customHeight="1" x14ac:dyDescent="0.25">
      <c r="A147" s="2"/>
      <c r="B147" s="81" t="s">
        <v>23</v>
      </c>
      <c r="C147" s="109" t="s">
        <v>82</v>
      </c>
      <c r="D147" s="109"/>
      <c r="E147" s="109"/>
      <c r="F147" s="31">
        <f>F88</f>
        <v>102.39302777777779</v>
      </c>
      <c r="G147" s="2"/>
    </row>
    <row r="148" spans="1:7" ht="17.25" customHeight="1" x14ac:dyDescent="0.25">
      <c r="A148" s="2"/>
      <c r="B148" s="81" t="s">
        <v>25</v>
      </c>
      <c r="C148" s="109" t="s">
        <v>90</v>
      </c>
      <c r="D148" s="109"/>
      <c r="E148" s="109"/>
      <c r="F148" s="31">
        <f>F117</f>
        <v>224.51729677720004</v>
      </c>
      <c r="G148" s="2"/>
    </row>
    <row r="149" spans="1:7" ht="17.25" customHeight="1" x14ac:dyDescent="0.25">
      <c r="A149" s="2"/>
      <c r="B149" s="81" t="s">
        <v>41</v>
      </c>
      <c r="C149" s="109" t="s">
        <v>109</v>
      </c>
      <c r="D149" s="109"/>
      <c r="E149" s="109"/>
      <c r="F149" s="31">
        <f>F127</f>
        <v>124.14166666666668</v>
      </c>
      <c r="G149" s="2"/>
    </row>
    <row r="150" spans="1:7" ht="17.25" customHeight="1" x14ac:dyDescent="0.25">
      <c r="A150" s="2"/>
      <c r="B150" s="100" t="s">
        <v>124</v>
      </c>
      <c r="C150" s="100"/>
      <c r="D150" s="100"/>
      <c r="E150" s="100"/>
      <c r="F150" s="37">
        <f>SUM(F145:F149)</f>
        <v>3557.985324554978</v>
      </c>
      <c r="G150" s="2"/>
    </row>
    <row r="151" spans="1:7" ht="17.25" customHeight="1" x14ac:dyDescent="0.25">
      <c r="A151" s="2"/>
      <c r="B151" s="81" t="s">
        <v>64</v>
      </c>
      <c r="C151" s="109" t="s">
        <v>125</v>
      </c>
      <c r="D151" s="109"/>
      <c r="E151" s="109"/>
      <c r="F151" s="31">
        <f>F139</f>
        <v>1043.3845172050865</v>
      </c>
      <c r="G151" s="2"/>
    </row>
    <row r="152" spans="1:7" ht="17.25" customHeight="1" x14ac:dyDescent="0.25">
      <c r="A152" s="2"/>
      <c r="B152" s="100" t="s">
        <v>126</v>
      </c>
      <c r="C152" s="100"/>
      <c r="D152" s="100"/>
      <c r="E152" s="100"/>
      <c r="F152" s="37">
        <f>TRUNC(SUM(F150:F151),2)</f>
        <v>4601.3599999999997</v>
      </c>
      <c r="G152" s="2"/>
    </row>
    <row r="153" spans="1:7" ht="17.25" customHeight="1" x14ac:dyDescent="0.25">
      <c r="A153" s="2"/>
      <c r="B153" s="20"/>
      <c r="C153" s="20"/>
      <c r="D153" s="20"/>
      <c r="E153" s="20"/>
      <c r="F153" s="20"/>
      <c r="G153" s="2"/>
    </row>
    <row r="154" spans="1:7" ht="17.25" customHeight="1" x14ac:dyDescent="0.25">
      <c r="A154" s="2"/>
      <c r="B154" s="20"/>
      <c r="C154" s="20"/>
      <c r="D154" s="20"/>
      <c r="E154" s="20"/>
      <c r="F154" s="20"/>
      <c r="G154" s="2"/>
    </row>
  </sheetData>
  <mergeCells count="111">
    <mergeCell ref="B2:F2"/>
    <mergeCell ref="B3:F3"/>
    <mergeCell ref="B4:F4"/>
    <mergeCell ref="B6:F6"/>
    <mergeCell ref="D8:F8"/>
    <mergeCell ref="D9:F9"/>
    <mergeCell ref="D17:F17"/>
    <mergeCell ref="D18:F18"/>
    <mergeCell ref="D19:F19"/>
    <mergeCell ref="B22:F22"/>
    <mergeCell ref="C24:E24"/>
    <mergeCell ref="D10:F10"/>
    <mergeCell ref="D11:F11"/>
    <mergeCell ref="D13:F13"/>
    <mergeCell ref="D14:F14"/>
    <mergeCell ref="D15:F15"/>
    <mergeCell ref="D16:F16"/>
    <mergeCell ref="C25:E25"/>
    <mergeCell ref="B34:F34"/>
    <mergeCell ref="B36:F36"/>
    <mergeCell ref="B41:E41"/>
    <mergeCell ref="C26:D26"/>
    <mergeCell ref="C27:D27"/>
    <mergeCell ref="C28:D28"/>
    <mergeCell ref="C29:D29"/>
    <mergeCell ref="C30:D30"/>
    <mergeCell ref="B31:E31"/>
    <mergeCell ref="C38:D38"/>
    <mergeCell ref="C39:D39"/>
    <mergeCell ref="C40:D40"/>
    <mergeCell ref="C51:D51"/>
    <mergeCell ref="C52:D52"/>
    <mergeCell ref="C53:D53"/>
    <mergeCell ref="C54:D54"/>
    <mergeCell ref="C55:D55"/>
    <mergeCell ref="B56:D56"/>
    <mergeCell ref="B43:E43"/>
    <mergeCell ref="B45:F45"/>
    <mergeCell ref="C47:D47"/>
    <mergeCell ref="C48:D48"/>
    <mergeCell ref="C49:D49"/>
    <mergeCell ref="C50:D50"/>
    <mergeCell ref="B68:E68"/>
    <mergeCell ref="B70:F70"/>
    <mergeCell ref="C72:E72"/>
    <mergeCell ref="C73:E73"/>
    <mergeCell ref="C74:E74"/>
    <mergeCell ref="C75:E75"/>
    <mergeCell ref="B58:F58"/>
    <mergeCell ref="C63:E63"/>
    <mergeCell ref="C64:E64"/>
    <mergeCell ref="C65:E65"/>
    <mergeCell ref="C66:E66"/>
    <mergeCell ref="C67:E67"/>
    <mergeCell ref="C85:D85"/>
    <mergeCell ref="C86:D86"/>
    <mergeCell ref="C87:D87"/>
    <mergeCell ref="B88:D88"/>
    <mergeCell ref="B91:F91"/>
    <mergeCell ref="B93:F93"/>
    <mergeCell ref="B76:E76"/>
    <mergeCell ref="B79:F79"/>
    <mergeCell ref="C81:D81"/>
    <mergeCell ref="C82:D82"/>
    <mergeCell ref="C83:D83"/>
    <mergeCell ref="C84:D84"/>
    <mergeCell ref="C101:D101"/>
    <mergeCell ref="B102:D102"/>
    <mergeCell ref="C103:D103"/>
    <mergeCell ref="B104:D104"/>
    <mergeCell ref="B106:D106"/>
    <mergeCell ref="C108:D108"/>
    <mergeCell ref="C95:D95"/>
    <mergeCell ref="C96:D96"/>
    <mergeCell ref="C97:D97"/>
    <mergeCell ref="C98:D98"/>
    <mergeCell ref="C99:D99"/>
    <mergeCell ref="C100:D100"/>
    <mergeCell ref="B117:E117"/>
    <mergeCell ref="B120:F120"/>
    <mergeCell ref="C122:E122"/>
    <mergeCell ref="C123:E123"/>
    <mergeCell ref="C124:E124"/>
    <mergeCell ref="C125:E125"/>
    <mergeCell ref="C109:D109"/>
    <mergeCell ref="B110:D110"/>
    <mergeCell ref="B112:F112"/>
    <mergeCell ref="C114:E114"/>
    <mergeCell ref="C115:E115"/>
    <mergeCell ref="C116:E116"/>
    <mergeCell ref="C135:D135"/>
    <mergeCell ref="C136:D136"/>
    <mergeCell ref="C137:D137"/>
    <mergeCell ref="C138:D138"/>
    <mergeCell ref="B139:D139"/>
    <mergeCell ref="B142:F142"/>
    <mergeCell ref="C126:E126"/>
    <mergeCell ref="B127:E127"/>
    <mergeCell ref="B130:F130"/>
    <mergeCell ref="C132:D132"/>
    <mergeCell ref="C133:D133"/>
    <mergeCell ref="C134:D134"/>
    <mergeCell ref="B150:E150"/>
    <mergeCell ref="C151:E151"/>
    <mergeCell ref="B152:E152"/>
    <mergeCell ref="C144:E144"/>
    <mergeCell ref="C145:E145"/>
    <mergeCell ref="C146:E146"/>
    <mergeCell ref="C147:E147"/>
    <mergeCell ref="C148:E148"/>
    <mergeCell ref="C149:E149"/>
  </mergeCells>
  <printOptions horizontalCentered="1"/>
  <pageMargins left="0.51180555555555596" right="0.51180555555555596" top="0.78749999999999998" bottom="0.78749999999999998" header="0.511811023622047" footer="0.511811023622047"/>
  <pageSetup paperSize="9" scale="77" fitToHeight="0" orientation="portrait" horizontalDpi="300" verticalDpi="300" r:id="rId1"/>
  <rowBreaks count="2" manualBreakCount="2">
    <brk id="56" min="1" max="5" man="1"/>
    <brk id="110" min="1" max="5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4"/>
  <sheetViews>
    <sheetView topLeftCell="A118" zoomScale="80" zoomScaleNormal="80" workbookViewId="0">
      <selection activeCell="L116" sqref="L116"/>
    </sheetView>
  </sheetViews>
  <sheetFormatPr defaultColWidth="9.140625" defaultRowHeight="15" x14ac:dyDescent="0.25"/>
  <cols>
    <col min="1" max="1" width="3.140625" style="19" customWidth="1"/>
    <col min="2" max="2" width="10" style="19" customWidth="1"/>
    <col min="3" max="3" width="62.140625" style="19" customWidth="1"/>
    <col min="4" max="6" width="15.5703125" style="19" customWidth="1"/>
    <col min="7" max="7" width="3.140625" style="19" customWidth="1"/>
    <col min="8" max="16384" width="9.140625" style="19"/>
  </cols>
  <sheetData>
    <row r="1" spans="1:7" ht="17.25" customHeight="1" x14ac:dyDescent="0.25">
      <c r="A1" s="2"/>
      <c r="B1" s="20"/>
      <c r="C1" s="20"/>
      <c r="D1" s="20"/>
      <c r="E1" s="20"/>
      <c r="F1" s="20"/>
      <c r="G1" s="2"/>
    </row>
    <row r="2" spans="1:7" ht="17.25" customHeight="1" x14ac:dyDescent="0.25">
      <c r="A2" s="2"/>
      <c r="B2" s="94" t="s">
        <v>0</v>
      </c>
      <c r="C2" s="94"/>
      <c r="D2" s="94"/>
      <c r="E2" s="94"/>
      <c r="F2" s="94"/>
      <c r="G2" s="2"/>
    </row>
    <row r="3" spans="1:7" ht="17.25" customHeight="1" x14ac:dyDescent="0.25">
      <c r="A3" s="2"/>
      <c r="B3" s="94" t="s">
        <v>1</v>
      </c>
      <c r="C3" s="94"/>
      <c r="D3" s="94"/>
      <c r="E3" s="94"/>
      <c r="F3" s="94"/>
      <c r="G3" s="2"/>
    </row>
    <row r="4" spans="1:7" ht="17.25" customHeight="1" x14ac:dyDescent="0.25">
      <c r="A4" s="2"/>
      <c r="B4" s="95" t="s">
        <v>2</v>
      </c>
      <c r="C4" s="95"/>
      <c r="D4" s="95"/>
      <c r="E4" s="95"/>
      <c r="F4" s="95"/>
      <c r="G4" s="2"/>
    </row>
    <row r="5" spans="1:7" ht="17.25" customHeight="1" x14ac:dyDescent="0.25">
      <c r="A5" s="2"/>
      <c r="B5" s="21"/>
      <c r="C5" s="21"/>
      <c r="D5" s="21"/>
      <c r="E5" s="21"/>
      <c r="F5" s="21"/>
      <c r="G5" s="2"/>
    </row>
    <row r="6" spans="1:7" ht="17.25" customHeight="1" x14ac:dyDescent="0.25">
      <c r="A6" s="2"/>
      <c r="B6" s="91" t="s">
        <v>17</v>
      </c>
      <c r="C6" s="91"/>
      <c r="D6" s="91"/>
      <c r="E6" s="91"/>
      <c r="F6" s="91"/>
      <c r="G6" s="2"/>
    </row>
    <row r="7" spans="1:7" ht="17.25" customHeight="1" x14ac:dyDescent="0.25">
      <c r="A7" s="2"/>
      <c r="B7" s="21"/>
      <c r="C7" s="21"/>
      <c r="D7" s="21"/>
      <c r="E7" s="21"/>
      <c r="F7" s="21"/>
      <c r="G7" s="2"/>
    </row>
    <row r="8" spans="1:7" ht="17.25" customHeight="1" x14ac:dyDescent="0.25">
      <c r="A8" s="8"/>
      <c r="B8" s="22" t="s">
        <v>18</v>
      </c>
      <c r="C8" s="23" t="s">
        <v>19</v>
      </c>
      <c r="D8" s="96"/>
      <c r="E8" s="96"/>
      <c r="F8" s="96"/>
      <c r="G8" s="8"/>
    </row>
    <row r="9" spans="1:7" ht="17.25" customHeight="1" x14ac:dyDescent="0.25">
      <c r="A9" s="2"/>
      <c r="B9" s="22" t="s">
        <v>20</v>
      </c>
      <c r="C9" s="23" t="s">
        <v>21</v>
      </c>
      <c r="D9" s="96" t="s">
        <v>22</v>
      </c>
      <c r="E9" s="96"/>
      <c r="F9" s="96"/>
      <c r="G9" s="2"/>
    </row>
    <row r="10" spans="1:7" ht="30" x14ac:dyDescent="0.25">
      <c r="A10" s="14"/>
      <c r="B10" s="22" t="s">
        <v>23</v>
      </c>
      <c r="C10" s="23" t="s">
        <v>24</v>
      </c>
      <c r="D10" s="96">
        <v>2023</v>
      </c>
      <c r="E10" s="96"/>
      <c r="F10" s="96"/>
      <c r="G10" s="14"/>
    </row>
    <row r="11" spans="1:7" ht="17.25" customHeight="1" x14ac:dyDescent="0.25">
      <c r="A11" s="2"/>
      <c r="B11" s="22" t="s">
        <v>25</v>
      </c>
      <c r="C11" s="23" t="s">
        <v>26</v>
      </c>
      <c r="D11" s="96">
        <v>12</v>
      </c>
      <c r="E11" s="96"/>
      <c r="F11" s="96"/>
      <c r="G11" s="2"/>
    </row>
    <row r="12" spans="1:7" ht="17.25" customHeight="1" x14ac:dyDescent="0.25">
      <c r="A12" s="2"/>
      <c r="B12" s="24"/>
      <c r="C12" s="25"/>
      <c r="D12" s="24"/>
      <c r="E12" s="24"/>
      <c r="F12" s="24"/>
      <c r="G12" s="2"/>
    </row>
    <row r="13" spans="1:7" ht="17.25" customHeight="1" x14ac:dyDescent="0.25">
      <c r="A13" s="2"/>
      <c r="B13" s="24"/>
      <c r="C13" s="23" t="s">
        <v>27</v>
      </c>
      <c r="D13" s="96" t="s">
        <v>168</v>
      </c>
      <c r="E13" s="96"/>
      <c r="F13" s="96"/>
      <c r="G13" s="2"/>
    </row>
    <row r="14" spans="1:7" ht="17.25" customHeight="1" x14ac:dyDescent="0.25">
      <c r="A14" s="2"/>
      <c r="B14" s="24"/>
      <c r="C14" s="23" t="s">
        <v>28</v>
      </c>
      <c r="D14" s="96" t="s">
        <v>128</v>
      </c>
      <c r="E14" s="96"/>
      <c r="F14" s="96"/>
      <c r="G14" s="2"/>
    </row>
    <row r="15" spans="1:7" ht="17.25" customHeight="1" x14ac:dyDescent="0.25">
      <c r="A15" s="2"/>
      <c r="B15" s="24"/>
      <c r="C15" s="23" t="s">
        <v>30</v>
      </c>
      <c r="D15" s="97">
        <v>1407</v>
      </c>
      <c r="E15" s="97"/>
      <c r="F15" s="97"/>
      <c r="G15" s="26"/>
    </row>
    <row r="16" spans="1:7" ht="15" customHeight="1" x14ac:dyDescent="0.25">
      <c r="A16" s="2"/>
      <c r="B16" s="24"/>
      <c r="C16" s="23" t="s">
        <v>31</v>
      </c>
      <c r="D16" s="96" t="s">
        <v>129</v>
      </c>
      <c r="E16" s="96"/>
      <c r="F16" s="96"/>
      <c r="G16" s="2"/>
    </row>
    <row r="17" spans="1:7" ht="17.25" customHeight="1" x14ac:dyDescent="0.25">
      <c r="A17" s="2"/>
      <c r="B17" s="24"/>
      <c r="C17" s="23" t="s">
        <v>32</v>
      </c>
      <c r="D17" s="98">
        <v>44958</v>
      </c>
      <c r="E17" s="98"/>
      <c r="F17" s="98"/>
      <c r="G17" s="2"/>
    </row>
    <row r="18" spans="1:7" ht="17.25" customHeight="1" x14ac:dyDescent="0.25">
      <c r="A18" s="2"/>
      <c r="B18" s="24"/>
      <c r="C18" s="23" t="s">
        <v>33</v>
      </c>
      <c r="D18" s="96" t="s">
        <v>132</v>
      </c>
      <c r="E18" s="96"/>
      <c r="F18" s="96"/>
      <c r="G18" s="2"/>
    </row>
    <row r="19" spans="1:7" ht="17.25" customHeight="1" x14ac:dyDescent="0.25">
      <c r="A19" s="2"/>
      <c r="B19" s="24"/>
      <c r="C19" s="23" t="s">
        <v>35</v>
      </c>
      <c r="D19" s="96">
        <v>1</v>
      </c>
      <c r="E19" s="96"/>
      <c r="F19" s="96"/>
      <c r="G19" s="2"/>
    </row>
    <row r="20" spans="1:7" ht="17.25" customHeight="1" x14ac:dyDescent="0.25">
      <c r="A20" s="2"/>
      <c r="B20" s="24"/>
      <c r="C20" s="25"/>
      <c r="D20" s="24"/>
      <c r="E20" s="24"/>
      <c r="F20" s="24"/>
      <c r="G20" s="2"/>
    </row>
    <row r="21" spans="1:7" ht="17.25" customHeight="1" x14ac:dyDescent="0.25">
      <c r="A21" s="2"/>
      <c r="B21" s="20"/>
      <c r="C21" s="20"/>
      <c r="D21" s="20"/>
      <c r="E21" s="20"/>
      <c r="F21" s="20"/>
      <c r="G21" s="2"/>
    </row>
    <row r="22" spans="1:7" ht="17.25" customHeight="1" x14ac:dyDescent="0.25">
      <c r="A22" s="2"/>
      <c r="B22" s="99" t="s">
        <v>36</v>
      </c>
      <c r="C22" s="99"/>
      <c r="D22" s="99"/>
      <c r="E22" s="99"/>
      <c r="F22" s="99"/>
      <c r="G22" s="2"/>
    </row>
    <row r="23" spans="1:7" ht="17.25" customHeight="1" x14ac:dyDescent="0.25">
      <c r="A23" s="2"/>
      <c r="B23" s="20"/>
      <c r="C23" s="20"/>
      <c r="D23" s="20"/>
      <c r="E23" s="20"/>
      <c r="F23" s="20"/>
      <c r="G23" s="2"/>
    </row>
    <row r="24" spans="1:7" ht="17.25" customHeight="1" x14ac:dyDescent="0.25">
      <c r="A24" s="2"/>
      <c r="B24" s="27">
        <v>1</v>
      </c>
      <c r="C24" s="100" t="s">
        <v>37</v>
      </c>
      <c r="D24" s="100"/>
      <c r="E24" s="100"/>
      <c r="F24" s="28" t="s">
        <v>38</v>
      </c>
      <c r="G24" s="2"/>
    </row>
    <row r="25" spans="1:7" ht="17.25" customHeight="1" x14ac:dyDescent="0.25">
      <c r="A25" s="2"/>
      <c r="B25" s="29" t="s">
        <v>18</v>
      </c>
      <c r="C25" s="101" t="s">
        <v>171</v>
      </c>
      <c r="D25" s="102"/>
      <c r="E25" s="103"/>
      <c r="F25" s="31">
        <f>D15</f>
        <v>1407</v>
      </c>
      <c r="G25" s="2"/>
    </row>
    <row r="26" spans="1:7" ht="17.25" customHeight="1" x14ac:dyDescent="0.25">
      <c r="A26" s="2"/>
      <c r="B26" s="29" t="s">
        <v>23</v>
      </c>
      <c r="C26" s="101" t="s">
        <v>39</v>
      </c>
      <c r="D26" s="101"/>
      <c r="E26" s="30"/>
      <c r="F26" s="31">
        <v>0</v>
      </c>
      <c r="G26" s="2"/>
    </row>
    <row r="27" spans="1:7" ht="17.25" customHeight="1" x14ac:dyDescent="0.25">
      <c r="A27" s="2"/>
      <c r="B27" s="29" t="s">
        <v>25</v>
      </c>
      <c r="C27" s="101" t="s">
        <v>40</v>
      </c>
      <c r="D27" s="101"/>
      <c r="E27" s="30"/>
      <c r="F27" s="31">
        <v>0</v>
      </c>
      <c r="G27" s="2"/>
    </row>
    <row r="28" spans="1:7" ht="17.25" customHeight="1" x14ac:dyDescent="0.25">
      <c r="A28" s="2"/>
      <c r="B28" s="29" t="s">
        <v>41</v>
      </c>
      <c r="C28" s="101" t="s">
        <v>42</v>
      </c>
      <c r="D28" s="101"/>
      <c r="E28" s="30"/>
      <c r="F28" s="31">
        <v>0</v>
      </c>
      <c r="G28" s="2"/>
    </row>
    <row r="29" spans="1:7" ht="17.25" customHeight="1" x14ac:dyDescent="0.25">
      <c r="A29" s="2"/>
      <c r="B29" s="29" t="s">
        <v>43</v>
      </c>
      <c r="C29" s="101" t="s">
        <v>44</v>
      </c>
      <c r="D29" s="101"/>
      <c r="E29" s="30"/>
      <c r="F29" s="31">
        <v>0</v>
      </c>
      <c r="G29" s="2"/>
    </row>
    <row r="30" spans="1:7" ht="17.25" customHeight="1" x14ac:dyDescent="0.25">
      <c r="A30" s="2"/>
      <c r="B30" s="29" t="s">
        <v>45</v>
      </c>
      <c r="C30" s="101" t="s">
        <v>46</v>
      </c>
      <c r="D30" s="101"/>
      <c r="E30" s="30"/>
      <c r="F30" s="31">
        <v>0</v>
      </c>
      <c r="G30" s="2"/>
    </row>
    <row r="31" spans="1:7" ht="17.25" customHeight="1" x14ac:dyDescent="0.25">
      <c r="A31" s="2"/>
      <c r="B31" s="100" t="s">
        <v>47</v>
      </c>
      <c r="C31" s="100"/>
      <c r="D31" s="100"/>
      <c r="E31" s="100"/>
      <c r="F31" s="32">
        <f>SUM(F25:F30)</f>
        <v>1407</v>
      </c>
      <c r="G31" s="2"/>
    </row>
    <row r="32" spans="1:7" ht="17.25" customHeight="1" x14ac:dyDescent="0.25">
      <c r="A32" s="2"/>
      <c r="B32" s="20"/>
      <c r="C32" s="20"/>
      <c r="D32" s="20"/>
      <c r="E32" s="20"/>
      <c r="F32" s="20"/>
      <c r="G32" s="2"/>
    </row>
    <row r="33" spans="1:7" ht="17.25" customHeight="1" x14ac:dyDescent="0.25">
      <c r="A33" s="2"/>
      <c r="B33" s="20"/>
      <c r="C33" s="20"/>
      <c r="D33" s="20"/>
      <c r="E33" s="20"/>
      <c r="F33" s="20"/>
      <c r="G33" s="2"/>
    </row>
    <row r="34" spans="1:7" ht="17.25" customHeight="1" x14ac:dyDescent="0.25">
      <c r="A34" s="2"/>
      <c r="B34" s="99" t="s">
        <v>48</v>
      </c>
      <c r="C34" s="99"/>
      <c r="D34" s="99"/>
      <c r="E34" s="99"/>
      <c r="F34" s="99"/>
      <c r="G34" s="2"/>
    </row>
    <row r="35" spans="1:7" ht="17.25" customHeight="1" x14ac:dyDescent="0.25">
      <c r="A35" s="2"/>
      <c r="B35" s="33"/>
      <c r="C35" s="20"/>
      <c r="D35" s="20"/>
      <c r="E35" s="20"/>
      <c r="F35" s="20"/>
      <c r="G35" s="2"/>
    </row>
    <row r="36" spans="1:7" ht="17.25" customHeight="1" x14ac:dyDescent="0.25">
      <c r="A36" s="2"/>
      <c r="B36" s="104" t="s">
        <v>49</v>
      </c>
      <c r="C36" s="104"/>
      <c r="D36" s="104"/>
      <c r="E36" s="104"/>
      <c r="F36" s="104"/>
      <c r="G36" s="2"/>
    </row>
    <row r="37" spans="1:7" ht="17.25" customHeight="1" x14ac:dyDescent="0.25">
      <c r="A37" s="2"/>
      <c r="B37" s="20"/>
      <c r="C37" s="20"/>
      <c r="D37" s="20"/>
      <c r="E37" s="20"/>
      <c r="F37" s="20"/>
      <c r="G37" s="2"/>
    </row>
    <row r="38" spans="1:7" ht="17.25" customHeight="1" x14ac:dyDescent="0.25">
      <c r="A38" s="2"/>
      <c r="B38" s="85" t="s">
        <v>50</v>
      </c>
      <c r="C38" s="105" t="s">
        <v>51</v>
      </c>
      <c r="D38" s="106"/>
      <c r="E38" s="85" t="s">
        <v>58</v>
      </c>
      <c r="F38" s="85" t="s">
        <v>38</v>
      </c>
      <c r="G38" s="2"/>
    </row>
    <row r="39" spans="1:7" ht="17.25" customHeight="1" x14ac:dyDescent="0.25">
      <c r="A39" s="2"/>
      <c r="B39" s="29" t="s">
        <v>18</v>
      </c>
      <c r="C39" s="110" t="s">
        <v>52</v>
      </c>
      <c r="D39" s="111"/>
      <c r="E39" s="86">
        <f>1/12</f>
        <v>8.3333333333333329E-2</v>
      </c>
      <c r="F39" s="31">
        <f>F31*E39</f>
        <v>117.25</v>
      </c>
      <c r="G39" s="2"/>
    </row>
    <row r="40" spans="1:7" ht="17.25" customHeight="1" x14ac:dyDescent="0.25">
      <c r="A40" s="2"/>
      <c r="B40" s="29" t="s">
        <v>20</v>
      </c>
      <c r="C40" s="110" t="s">
        <v>53</v>
      </c>
      <c r="D40" s="111"/>
      <c r="E40" s="86">
        <f>(1/3)/12</f>
        <v>2.7777777777777776E-2</v>
      </c>
      <c r="F40" s="31">
        <f>F31*E40</f>
        <v>39.083333333333329</v>
      </c>
      <c r="G40" s="2"/>
    </row>
    <row r="41" spans="1:7" ht="17.25" customHeight="1" x14ac:dyDescent="0.25">
      <c r="A41" s="2"/>
      <c r="B41" s="100" t="s">
        <v>47</v>
      </c>
      <c r="C41" s="100"/>
      <c r="D41" s="100"/>
      <c r="E41" s="100"/>
      <c r="F41" s="32">
        <f>SUM(F39:F40)</f>
        <v>156.33333333333331</v>
      </c>
      <c r="G41" s="2"/>
    </row>
    <row r="42" spans="1:7" ht="17.25" customHeight="1" x14ac:dyDescent="0.25">
      <c r="A42" s="2"/>
      <c r="B42" s="35"/>
      <c r="C42" s="35"/>
      <c r="D42" s="35"/>
      <c r="E42" s="35"/>
      <c r="F42" s="36"/>
      <c r="G42" s="2"/>
    </row>
    <row r="43" spans="1:7" ht="17.25" customHeight="1" x14ac:dyDescent="0.25">
      <c r="A43" s="2"/>
      <c r="B43" s="107" t="s">
        <v>54</v>
      </c>
      <c r="C43" s="107"/>
      <c r="D43" s="107"/>
      <c r="E43" s="107"/>
      <c r="F43" s="37">
        <f>F31+F41</f>
        <v>1563.3333333333333</v>
      </c>
      <c r="G43" s="2"/>
    </row>
    <row r="44" spans="1:7" ht="17.25" customHeight="1" x14ac:dyDescent="0.25">
      <c r="A44" s="2"/>
      <c r="B44" s="20"/>
      <c r="C44" s="20"/>
      <c r="D44" s="20"/>
      <c r="E44" s="20"/>
      <c r="F44" s="20"/>
      <c r="G44" s="2"/>
    </row>
    <row r="45" spans="1:7" ht="17.25" customHeight="1" x14ac:dyDescent="0.25">
      <c r="A45" s="2"/>
      <c r="B45" s="108" t="s">
        <v>55</v>
      </c>
      <c r="C45" s="108"/>
      <c r="D45" s="108"/>
      <c r="E45" s="108"/>
      <c r="F45" s="108"/>
      <c r="G45" s="2"/>
    </row>
    <row r="46" spans="1:7" ht="17.25" customHeight="1" x14ac:dyDescent="0.25">
      <c r="A46" s="2"/>
      <c r="B46" s="20"/>
      <c r="C46" s="20"/>
      <c r="D46" s="20"/>
      <c r="E46" s="20"/>
      <c r="F46" s="20"/>
      <c r="G46" s="2"/>
    </row>
    <row r="47" spans="1:7" ht="17.25" customHeight="1" x14ac:dyDescent="0.25">
      <c r="A47" s="2"/>
      <c r="B47" s="28" t="s">
        <v>56</v>
      </c>
      <c r="C47" s="100" t="s">
        <v>57</v>
      </c>
      <c r="D47" s="100"/>
      <c r="E47" s="28" t="s">
        <v>58</v>
      </c>
      <c r="F47" s="28" t="s">
        <v>38</v>
      </c>
      <c r="G47" s="2"/>
    </row>
    <row r="48" spans="1:7" ht="17.25" customHeight="1" x14ac:dyDescent="0.25">
      <c r="A48" s="2"/>
      <c r="B48" s="29" t="s">
        <v>18</v>
      </c>
      <c r="C48" s="109" t="s">
        <v>59</v>
      </c>
      <c r="D48" s="109"/>
      <c r="E48" s="38">
        <v>0.2</v>
      </c>
      <c r="F48" s="31">
        <f t="shared" ref="F48:F55" si="0">$F$43*E48</f>
        <v>312.66666666666669</v>
      </c>
      <c r="G48" s="2"/>
    </row>
    <row r="49" spans="1:8" ht="17.25" customHeight="1" x14ac:dyDescent="0.25">
      <c r="A49" s="2"/>
      <c r="B49" s="29" t="s">
        <v>20</v>
      </c>
      <c r="C49" s="109" t="s">
        <v>60</v>
      </c>
      <c r="D49" s="109"/>
      <c r="E49" s="38">
        <v>2.5000000000000001E-2</v>
      </c>
      <c r="F49" s="31">
        <f t="shared" si="0"/>
        <v>39.083333333333336</v>
      </c>
      <c r="G49" s="2"/>
    </row>
    <row r="50" spans="1:8" ht="17.25" customHeight="1" x14ac:dyDescent="0.25">
      <c r="A50" s="2"/>
      <c r="B50" s="29" t="s">
        <v>23</v>
      </c>
      <c r="C50" s="109" t="s">
        <v>61</v>
      </c>
      <c r="D50" s="109"/>
      <c r="E50" s="38">
        <f>3*2%</f>
        <v>0.06</v>
      </c>
      <c r="F50" s="31">
        <f t="shared" si="0"/>
        <v>93.8</v>
      </c>
      <c r="G50" s="2"/>
    </row>
    <row r="51" spans="1:8" ht="17.25" customHeight="1" x14ac:dyDescent="0.25">
      <c r="A51" s="2"/>
      <c r="B51" s="29" t="s">
        <v>25</v>
      </c>
      <c r="C51" s="109" t="s">
        <v>62</v>
      </c>
      <c r="D51" s="109"/>
      <c r="E51" s="38">
        <v>1.4999999999999999E-2</v>
      </c>
      <c r="F51" s="31">
        <f t="shared" si="0"/>
        <v>23.45</v>
      </c>
      <c r="G51" s="2"/>
    </row>
    <row r="52" spans="1:8" ht="17.25" customHeight="1" x14ac:dyDescent="0.25">
      <c r="A52" s="2"/>
      <c r="B52" s="29" t="s">
        <v>41</v>
      </c>
      <c r="C52" s="109" t="s">
        <v>63</v>
      </c>
      <c r="D52" s="109"/>
      <c r="E52" s="38">
        <v>0.01</v>
      </c>
      <c r="F52" s="31">
        <f t="shared" si="0"/>
        <v>15.633333333333333</v>
      </c>
      <c r="G52" s="2"/>
    </row>
    <row r="53" spans="1:8" ht="17.25" customHeight="1" x14ac:dyDescent="0.25">
      <c r="A53" s="2"/>
      <c r="B53" s="29" t="s">
        <v>64</v>
      </c>
      <c r="C53" s="109" t="s">
        <v>65</v>
      </c>
      <c r="D53" s="109"/>
      <c r="E53" s="38">
        <v>6.0000000000000001E-3</v>
      </c>
      <c r="F53" s="31">
        <f t="shared" si="0"/>
        <v>9.379999999999999</v>
      </c>
      <c r="G53" s="2"/>
    </row>
    <row r="54" spans="1:8" ht="17.25" customHeight="1" x14ac:dyDescent="0.25">
      <c r="A54" s="2"/>
      <c r="B54" s="29" t="s">
        <v>43</v>
      </c>
      <c r="C54" s="109" t="s">
        <v>66</v>
      </c>
      <c r="D54" s="109"/>
      <c r="E54" s="38">
        <v>2E-3</v>
      </c>
      <c r="F54" s="31">
        <f t="shared" si="0"/>
        <v>3.1266666666666665</v>
      </c>
      <c r="G54" s="2"/>
    </row>
    <row r="55" spans="1:8" ht="17.25" customHeight="1" x14ac:dyDescent="0.25">
      <c r="A55" s="2"/>
      <c r="B55" s="29" t="s">
        <v>45</v>
      </c>
      <c r="C55" s="109" t="s">
        <v>67</v>
      </c>
      <c r="D55" s="109"/>
      <c r="E55" s="38">
        <v>0.08</v>
      </c>
      <c r="F55" s="31">
        <f t="shared" si="0"/>
        <v>125.06666666666666</v>
      </c>
      <c r="G55" s="2"/>
    </row>
    <row r="56" spans="1:8" ht="17.25" customHeight="1" x14ac:dyDescent="0.25">
      <c r="A56" s="2"/>
      <c r="B56" s="100" t="s">
        <v>68</v>
      </c>
      <c r="C56" s="100"/>
      <c r="D56" s="100"/>
      <c r="E56" s="39">
        <f>SUM(E48:E55)</f>
        <v>0.39800000000000008</v>
      </c>
      <c r="F56" s="32">
        <f>SUM(F48:F55)</f>
        <v>622.20666666666671</v>
      </c>
      <c r="G56" s="2"/>
      <c r="H56" s="40"/>
    </row>
    <row r="57" spans="1:8" ht="17.25" customHeight="1" x14ac:dyDescent="0.25">
      <c r="A57" s="2"/>
      <c r="B57" s="20"/>
      <c r="C57" s="20"/>
      <c r="D57" s="20"/>
      <c r="E57" s="20"/>
      <c r="F57" s="20"/>
      <c r="G57" s="2"/>
    </row>
    <row r="58" spans="1:8" ht="17.25" customHeight="1" x14ac:dyDescent="0.25">
      <c r="A58" s="2"/>
      <c r="B58" s="104" t="s">
        <v>69</v>
      </c>
      <c r="C58" s="104"/>
      <c r="D58" s="104"/>
      <c r="E58" s="104"/>
      <c r="F58" s="104"/>
      <c r="G58" s="2"/>
    </row>
    <row r="59" spans="1:8" ht="17.25" customHeight="1" x14ac:dyDescent="0.25">
      <c r="A59" s="2"/>
      <c r="B59" s="20"/>
      <c r="C59" s="20"/>
      <c r="D59" s="20"/>
      <c r="E59" s="20"/>
      <c r="F59" s="20"/>
      <c r="G59" s="2"/>
    </row>
    <row r="60" spans="1:8" ht="17.25" customHeight="1" x14ac:dyDescent="0.25">
      <c r="A60" s="2"/>
      <c r="B60" s="28" t="s">
        <v>70</v>
      </c>
      <c r="C60" s="41" t="s">
        <v>71</v>
      </c>
      <c r="D60" s="41" t="s">
        <v>72</v>
      </c>
      <c r="E60" s="41" t="s">
        <v>73</v>
      </c>
      <c r="F60" s="28" t="s">
        <v>38</v>
      </c>
      <c r="G60" s="2"/>
    </row>
    <row r="61" spans="1:8" ht="17.25" customHeight="1" x14ac:dyDescent="0.25">
      <c r="A61" s="2"/>
      <c r="B61" s="29" t="s">
        <v>18</v>
      </c>
      <c r="C61" s="42" t="s">
        <v>74</v>
      </c>
      <c r="D61" s="31">
        <v>4.8</v>
      </c>
      <c r="E61" s="43">
        <v>44</v>
      </c>
      <c r="F61" s="44">
        <f>IF(((D61*E61)-(F25*6%))&gt;0,((D61*E61)-(F25*6%)),0)</f>
        <v>126.77999999999999</v>
      </c>
      <c r="G61" s="2"/>
    </row>
    <row r="62" spans="1:8" ht="17.25" customHeight="1" x14ac:dyDescent="0.25">
      <c r="A62" s="2"/>
      <c r="B62" s="29" t="s">
        <v>20</v>
      </c>
      <c r="C62" s="45" t="s">
        <v>75</v>
      </c>
      <c r="D62" s="31">
        <v>551.5</v>
      </c>
      <c r="E62" s="46">
        <v>1</v>
      </c>
      <c r="F62" s="47">
        <f>D62*E62*0.8</f>
        <v>441.20000000000005</v>
      </c>
      <c r="G62" s="2"/>
    </row>
    <row r="63" spans="1:8" ht="17.25" customHeight="1" x14ac:dyDescent="0.25">
      <c r="A63" s="2"/>
      <c r="B63" s="29" t="s">
        <v>23</v>
      </c>
      <c r="C63" s="109" t="s">
        <v>76</v>
      </c>
      <c r="D63" s="109"/>
      <c r="E63" s="109"/>
      <c r="F63" s="31">
        <f>F62/12</f>
        <v>36.766666666666673</v>
      </c>
      <c r="G63" s="2"/>
    </row>
    <row r="64" spans="1:8" ht="17.25" customHeight="1" x14ac:dyDescent="0.25">
      <c r="A64" s="2"/>
      <c r="B64" s="29" t="s">
        <v>25</v>
      </c>
      <c r="C64" s="109" t="s">
        <v>77</v>
      </c>
      <c r="D64" s="109"/>
      <c r="E64" s="109"/>
      <c r="F64" s="31">
        <v>75.5</v>
      </c>
      <c r="G64" s="2"/>
    </row>
    <row r="65" spans="1:7" ht="17.25" customHeight="1" x14ac:dyDescent="0.25">
      <c r="A65" s="2"/>
      <c r="B65" s="29" t="s">
        <v>41</v>
      </c>
      <c r="C65" s="109" t="s">
        <v>78</v>
      </c>
      <c r="D65" s="109"/>
      <c r="E65" s="109"/>
      <c r="F65" s="31">
        <v>25</v>
      </c>
      <c r="G65" s="2"/>
    </row>
    <row r="66" spans="1:7" ht="17.25" customHeight="1" x14ac:dyDescent="0.25">
      <c r="A66" s="2"/>
      <c r="B66" s="29" t="s">
        <v>64</v>
      </c>
      <c r="C66" s="109" t="s">
        <v>79</v>
      </c>
      <c r="D66" s="109"/>
      <c r="E66" s="109"/>
      <c r="F66" s="31">
        <v>25</v>
      </c>
      <c r="G66" s="2"/>
    </row>
    <row r="67" spans="1:7" ht="17.25" customHeight="1" x14ac:dyDescent="0.25">
      <c r="A67" s="2"/>
      <c r="B67" s="29" t="s">
        <v>43</v>
      </c>
      <c r="C67" s="109" t="s">
        <v>46</v>
      </c>
      <c r="D67" s="109"/>
      <c r="E67" s="109"/>
      <c r="F67" s="31">
        <v>0</v>
      </c>
      <c r="G67" s="2"/>
    </row>
    <row r="68" spans="1:7" ht="17.25" customHeight="1" x14ac:dyDescent="0.25">
      <c r="A68" s="2"/>
      <c r="B68" s="100" t="s">
        <v>47</v>
      </c>
      <c r="C68" s="100"/>
      <c r="D68" s="100"/>
      <c r="E68" s="100"/>
      <c r="F68" s="32">
        <f>SUM(F61:F67)</f>
        <v>730.24666666666667</v>
      </c>
      <c r="G68" s="2"/>
    </row>
    <row r="69" spans="1:7" ht="17.25" customHeight="1" x14ac:dyDescent="0.25">
      <c r="A69" s="2"/>
      <c r="B69" s="20"/>
      <c r="C69" s="20"/>
      <c r="D69" s="20"/>
      <c r="E69" s="20"/>
      <c r="F69" s="20"/>
      <c r="G69" s="2"/>
    </row>
    <row r="70" spans="1:7" ht="17.25" customHeight="1" x14ac:dyDescent="0.25">
      <c r="A70" s="2"/>
      <c r="B70" s="112" t="s">
        <v>80</v>
      </c>
      <c r="C70" s="112"/>
      <c r="D70" s="112"/>
      <c r="E70" s="112"/>
      <c r="F70" s="112"/>
      <c r="G70" s="2"/>
    </row>
    <row r="71" spans="1:7" ht="17.25" customHeight="1" x14ac:dyDescent="0.25">
      <c r="A71" s="2"/>
      <c r="B71" s="20"/>
      <c r="C71" s="20"/>
      <c r="D71" s="20"/>
      <c r="E71" s="20"/>
      <c r="F71" s="20"/>
      <c r="G71" s="2"/>
    </row>
    <row r="72" spans="1:7" ht="17.25" customHeight="1" x14ac:dyDescent="0.25">
      <c r="A72" s="2"/>
      <c r="B72" s="28">
        <v>2</v>
      </c>
      <c r="C72" s="100" t="s">
        <v>81</v>
      </c>
      <c r="D72" s="100"/>
      <c r="E72" s="100"/>
      <c r="F72" s="28" t="s">
        <v>38</v>
      </c>
      <c r="G72" s="2"/>
    </row>
    <row r="73" spans="1:7" ht="17.25" customHeight="1" x14ac:dyDescent="0.25">
      <c r="A73" s="2"/>
      <c r="B73" s="29" t="s">
        <v>50</v>
      </c>
      <c r="C73" s="109" t="s">
        <v>51</v>
      </c>
      <c r="D73" s="109"/>
      <c r="E73" s="109"/>
      <c r="F73" s="48">
        <f>F41</f>
        <v>156.33333333333331</v>
      </c>
      <c r="G73" s="2"/>
    </row>
    <row r="74" spans="1:7" ht="17.25" customHeight="1" x14ac:dyDescent="0.25">
      <c r="A74" s="2"/>
      <c r="B74" s="29" t="s">
        <v>56</v>
      </c>
      <c r="C74" s="109" t="s">
        <v>57</v>
      </c>
      <c r="D74" s="109"/>
      <c r="E74" s="109"/>
      <c r="F74" s="48">
        <f>F56</f>
        <v>622.20666666666671</v>
      </c>
      <c r="G74" s="2"/>
    </row>
    <row r="75" spans="1:7" ht="17.25" customHeight="1" x14ac:dyDescent="0.25">
      <c r="A75" s="2"/>
      <c r="B75" s="29" t="s">
        <v>70</v>
      </c>
      <c r="C75" s="109" t="s">
        <v>71</v>
      </c>
      <c r="D75" s="109"/>
      <c r="E75" s="109"/>
      <c r="F75" s="48">
        <f>F68</f>
        <v>730.24666666666667</v>
      </c>
      <c r="G75" s="2"/>
    </row>
    <row r="76" spans="1:7" ht="17.25" customHeight="1" x14ac:dyDescent="0.25">
      <c r="A76" s="2"/>
      <c r="B76" s="100" t="s">
        <v>47</v>
      </c>
      <c r="C76" s="100"/>
      <c r="D76" s="100"/>
      <c r="E76" s="100"/>
      <c r="F76" s="32">
        <f>SUM(F73:F75)</f>
        <v>1508.7866666666666</v>
      </c>
      <c r="G76" s="2"/>
    </row>
    <row r="77" spans="1:7" ht="17.25" customHeight="1" x14ac:dyDescent="0.25">
      <c r="A77" s="2"/>
      <c r="B77" s="20"/>
      <c r="C77" s="20"/>
      <c r="D77" s="20"/>
      <c r="E77" s="20"/>
      <c r="F77" s="20"/>
      <c r="G77" s="2"/>
    </row>
    <row r="78" spans="1:7" ht="17.25" customHeight="1" x14ac:dyDescent="0.25">
      <c r="A78" s="2"/>
      <c r="B78" s="20"/>
      <c r="C78" s="20"/>
      <c r="D78" s="20"/>
      <c r="E78" s="20"/>
      <c r="F78" s="20"/>
      <c r="G78" s="2"/>
    </row>
    <row r="79" spans="1:7" ht="17.25" customHeight="1" x14ac:dyDescent="0.25">
      <c r="A79" s="2"/>
      <c r="B79" s="99" t="s">
        <v>82</v>
      </c>
      <c r="C79" s="99"/>
      <c r="D79" s="99"/>
      <c r="E79" s="99"/>
      <c r="F79" s="99"/>
      <c r="G79" s="2"/>
    </row>
    <row r="80" spans="1:7" ht="17.25" customHeight="1" x14ac:dyDescent="0.25">
      <c r="A80" s="2"/>
      <c r="B80" s="20"/>
      <c r="C80" s="20"/>
      <c r="D80" s="20"/>
      <c r="E80" s="20"/>
      <c r="F80" s="20"/>
      <c r="G80" s="2"/>
    </row>
    <row r="81" spans="1:7" ht="17.25" customHeight="1" x14ac:dyDescent="0.25">
      <c r="A81" s="2"/>
      <c r="B81" s="28">
        <v>3</v>
      </c>
      <c r="C81" s="100" t="s">
        <v>83</v>
      </c>
      <c r="D81" s="100"/>
      <c r="E81" s="49" t="s">
        <v>58</v>
      </c>
      <c r="F81" s="28" t="s">
        <v>38</v>
      </c>
      <c r="G81" s="2"/>
    </row>
    <row r="82" spans="1:7" ht="17.25" customHeight="1" x14ac:dyDescent="0.25">
      <c r="A82" s="2"/>
      <c r="B82" s="29" t="s">
        <v>18</v>
      </c>
      <c r="C82" s="109" t="s">
        <v>84</v>
      </c>
      <c r="D82" s="109"/>
      <c r="E82" s="50">
        <f>0.05*(1/12)</f>
        <v>4.1666666666666666E-3</v>
      </c>
      <c r="F82" s="31">
        <f t="shared" ref="F82:F87" si="1">E82*$F$31</f>
        <v>5.8624999999999998</v>
      </c>
      <c r="G82" s="2"/>
    </row>
    <row r="83" spans="1:7" ht="17.25" customHeight="1" x14ac:dyDescent="0.25">
      <c r="A83" s="2"/>
      <c r="B83" s="29" t="s">
        <v>20</v>
      </c>
      <c r="C83" s="109" t="s">
        <v>85</v>
      </c>
      <c r="D83" s="109"/>
      <c r="E83" s="50">
        <f>E82*E55</f>
        <v>3.3333333333333332E-4</v>
      </c>
      <c r="F83" s="31">
        <f t="shared" si="1"/>
        <v>0.46899999999999997</v>
      </c>
      <c r="G83" s="2"/>
    </row>
    <row r="84" spans="1:7" ht="17.25" customHeight="1" x14ac:dyDescent="0.25">
      <c r="A84" s="2"/>
      <c r="B84" s="29" t="s">
        <v>23</v>
      </c>
      <c r="C84" s="109" t="s">
        <v>86</v>
      </c>
      <c r="D84" s="109"/>
      <c r="E84" s="50">
        <f>0.08*0.4*0.9*(1+2/12+(1/3*1/12))</f>
        <v>3.44E-2</v>
      </c>
      <c r="F84" s="31">
        <f t="shared" si="1"/>
        <v>48.400799999999997</v>
      </c>
      <c r="G84" s="2"/>
    </row>
    <row r="85" spans="1:7" ht="17.25" customHeight="1" x14ac:dyDescent="0.25">
      <c r="A85" s="2"/>
      <c r="B85" s="29" t="s">
        <v>25</v>
      </c>
      <c r="C85" s="109" t="s">
        <v>87</v>
      </c>
      <c r="D85" s="109"/>
      <c r="E85" s="50">
        <f>(7/30)/12</f>
        <v>1.9444444444444445E-2</v>
      </c>
      <c r="F85" s="31">
        <f t="shared" si="1"/>
        <v>27.358333333333334</v>
      </c>
      <c r="G85" s="2"/>
    </row>
    <row r="86" spans="1:7" ht="17.25" customHeight="1" x14ac:dyDescent="0.25">
      <c r="A86" s="2"/>
      <c r="B86" s="29" t="s">
        <v>41</v>
      </c>
      <c r="C86" s="109" t="s">
        <v>88</v>
      </c>
      <c r="D86" s="109"/>
      <c r="E86" s="50">
        <f>E85*E56</f>
        <v>7.7388888888888906E-3</v>
      </c>
      <c r="F86" s="31">
        <f t="shared" si="1"/>
        <v>10.888616666666669</v>
      </c>
      <c r="G86" s="2"/>
    </row>
    <row r="87" spans="1:7" ht="17.25" customHeight="1" x14ac:dyDescent="0.25">
      <c r="A87" s="2"/>
      <c r="B87" s="29" t="s">
        <v>64</v>
      </c>
      <c r="C87" s="109" t="s">
        <v>89</v>
      </c>
      <c r="D87" s="109"/>
      <c r="E87" s="50">
        <f>E85*0.08*0.4</f>
        <v>6.2222222222222236E-4</v>
      </c>
      <c r="F87" s="31">
        <f t="shared" si="1"/>
        <v>0.87546666666666684</v>
      </c>
      <c r="G87" s="2"/>
    </row>
    <row r="88" spans="1:7" ht="17.25" customHeight="1" x14ac:dyDescent="0.25">
      <c r="A88" s="2"/>
      <c r="B88" s="100" t="s">
        <v>47</v>
      </c>
      <c r="C88" s="100"/>
      <c r="D88" s="100"/>
      <c r="E88" s="51"/>
      <c r="F88" s="32">
        <f>SUM(F82:F87)</f>
        <v>93.854716666666661</v>
      </c>
      <c r="G88" s="2"/>
    </row>
    <row r="89" spans="1:7" ht="17.25" customHeight="1" x14ac:dyDescent="0.25">
      <c r="A89" s="2"/>
      <c r="B89" s="20"/>
      <c r="C89" s="20"/>
      <c r="D89" s="20"/>
      <c r="E89" s="20"/>
      <c r="F89" s="20"/>
      <c r="G89" s="2"/>
    </row>
    <row r="90" spans="1:7" ht="17.25" customHeight="1" x14ac:dyDescent="0.25">
      <c r="A90" s="2"/>
      <c r="B90" s="20"/>
      <c r="C90" s="20"/>
      <c r="D90" s="20"/>
      <c r="E90" s="20"/>
      <c r="F90" s="20"/>
      <c r="G90" s="2"/>
    </row>
    <row r="91" spans="1:7" ht="17.25" customHeight="1" x14ac:dyDescent="0.25">
      <c r="A91" s="2"/>
      <c r="B91" s="99" t="s">
        <v>90</v>
      </c>
      <c r="C91" s="99"/>
      <c r="D91" s="99"/>
      <c r="E91" s="99"/>
      <c r="F91" s="99"/>
      <c r="G91" s="2"/>
    </row>
    <row r="92" spans="1:7" ht="17.25" customHeight="1" x14ac:dyDescent="0.25">
      <c r="A92" s="2"/>
      <c r="B92" s="20"/>
      <c r="C92" s="20"/>
      <c r="D92" s="20"/>
      <c r="E92" s="20"/>
      <c r="F92" s="20"/>
      <c r="G92" s="2"/>
    </row>
    <row r="93" spans="1:7" ht="17.25" customHeight="1" x14ac:dyDescent="0.25">
      <c r="A93" s="2"/>
      <c r="B93" s="104" t="s">
        <v>91</v>
      </c>
      <c r="C93" s="104"/>
      <c r="D93" s="104"/>
      <c r="E93" s="104"/>
      <c r="F93" s="104"/>
      <c r="G93" s="2"/>
    </row>
    <row r="94" spans="1:7" ht="17.25" customHeight="1" x14ac:dyDescent="0.25">
      <c r="A94" s="2"/>
      <c r="B94" s="33"/>
      <c r="C94" s="20"/>
      <c r="D94" s="20"/>
      <c r="E94" s="20"/>
      <c r="F94" s="20"/>
      <c r="G94" s="2"/>
    </row>
    <row r="95" spans="1:7" ht="17.25" customHeight="1" x14ac:dyDescent="0.25">
      <c r="A95" s="2"/>
      <c r="B95" s="49" t="s">
        <v>92</v>
      </c>
      <c r="C95" s="113" t="s">
        <v>93</v>
      </c>
      <c r="D95" s="113"/>
      <c r="E95" s="49" t="s">
        <v>58</v>
      </c>
      <c r="F95" s="28" t="s">
        <v>38</v>
      </c>
      <c r="G95" s="2"/>
    </row>
    <row r="96" spans="1:7" ht="17.25" customHeight="1" x14ac:dyDescent="0.25">
      <c r="A96" s="2"/>
      <c r="B96" s="52" t="s">
        <v>18</v>
      </c>
      <c r="C96" s="114" t="s">
        <v>94</v>
      </c>
      <c r="D96" s="114"/>
      <c r="E96" s="50">
        <f>1/12</f>
        <v>8.3333333333333329E-2</v>
      </c>
      <c r="F96" s="53">
        <f t="shared" ref="F96:F103" si="2">E96*$F$31</f>
        <v>117.25</v>
      </c>
      <c r="G96" s="2"/>
    </row>
    <row r="97" spans="1:7" ht="17.25" customHeight="1" x14ac:dyDescent="0.25">
      <c r="A97" s="2"/>
      <c r="B97" s="52" t="s">
        <v>20</v>
      </c>
      <c r="C97" s="114" t="s">
        <v>95</v>
      </c>
      <c r="D97" s="114"/>
      <c r="E97" s="50">
        <f>1/30/12</f>
        <v>2.7777777777777779E-3</v>
      </c>
      <c r="F97" s="53">
        <f t="shared" si="2"/>
        <v>3.9083333333333337</v>
      </c>
      <c r="G97" s="2"/>
    </row>
    <row r="98" spans="1:7" ht="17.25" customHeight="1" x14ac:dyDescent="0.25">
      <c r="A98" s="2"/>
      <c r="B98" s="52" t="s">
        <v>23</v>
      </c>
      <c r="C98" s="114" t="s">
        <v>96</v>
      </c>
      <c r="D98" s="114"/>
      <c r="E98" s="50">
        <f>(5/30/12)*0.015</f>
        <v>2.0833333333333332E-4</v>
      </c>
      <c r="F98" s="53">
        <f t="shared" si="2"/>
        <v>0.29312499999999997</v>
      </c>
      <c r="G98" s="2"/>
    </row>
    <row r="99" spans="1:7" ht="17.25" customHeight="1" x14ac:dyDescent="0.25">
      <c r="A99" s="2"/>
      <c r="B99" s="52" t="s">
        <v>25</v>
      </c>
      <c r="C99" s="114" t="s">
        <v>97</v>
      </c>
      <c r="D99" s="114"/>
      <c r="E99" s="50">
        <f>(1/12)*0.0178</f>
        <v>1.4833333333333332E-3</v>
      </c>
      <c r="F99" s="53">
        <f t="shared" si="2"/>
        <v>2.0870500000000001</v>
      </c>
      <c r="G99" s="2"/>
    </row>
    <row r="100" spans="1:7" ht="17.25" customHeight="1" x14ac:dyDescent="0.25">
      <c r="A100" s="2"/>
      <c r="B100" s="52" t="s">
        <v>41</v>
      </c>
      <c r="C100" s="114" t="s">
        <v>98</v>
      </c>
      <c r="D100" s="114"/>
      <c r="E100" s="50">
        <f>11.11%*5.28%*50%</f>
        <v>2.9330399999999996E-3</v>
      </c>
      <c r="F100" s="53">
        <f t="shared" si="2"/>
        <v>4.1267872799999994</v>
      </c>
      <c r="G100" s="2"/>
    </row>
    <row r="101" spans="1:7" ht="17.25" customHeight="1" x14ac:dyDescent="0.25">
      <c r="A101" s="2"/>
      <c r="B101" s="52" t="s">
        <v>64</v>
      </c>
      <c r="C101" s="114" t="s">
        <v>99</v>
      </c>
      <c r="D101" s="114"/>
      <c r="E101" s="50">
        <f>5/30/12</f>
        <v>1.3888888888888888E-2</v>
      </c>
      <c r="F101" s="53">
        <f t="shared" si="2"/>
        <v>19.541666666666664</v>
      </c>
      <c r="G101" s="2"/>
    </row>
    <row r="102" spans="1:7" ht="17.25" customHeight="1" x14ac:dyDescent="0.25">
      <c r="A102" s="2"/>
      <c r="B102" s="115" t="s">
        <v>100</v>
      </c>
      <c r="C102" s="115"/>
      <c r="D102" s="115"/>
      <c r="E102" s="54">
        <f>SUM(E96:E101)</f>
        <v>0.10462470666666668</v>
      </c>
      <c r="F102" s="55">
        <f t="shared" si="2"/>
        <v>147.20696228000003</v>
      </c>
      <c r="G102" s="2"/>
    </row>
    <row r="103" spans="1:7" ht="17.25" customHeight="1" x14ac:dyDescent="0.25">
      <c r="A103" s="2"/>
      <c r="B103" s="56" t="s">
        <v>43</v>
      </c>
      <c r="C103" s="116" t="s">
        <v>101</v>
      </c>
      <c r="D103" s="116"/>
      <c r="E103" s="57">
        <f>E102*E56</f>
        <v>4.1640633253333344E-2</v>
      </c>
      <c r="F103" s="53">
        <f t="shared" si="2"/>
        <v>58.588370987440015</v>
      </c>
      <c r="G103" s="2"/>
    </row>
    <row r="104" spans="1:7" ht="17.25" customHeight="1" x14ac:dyDescent="0.25">
      <c r="A104" s="2"/>
      <c r="B104" s="100" t="s">
        <v>68</v>
      </c>
      <c r="C104" s="100"/>
      <c r="D104" s="100"/>
      <c r="E104" s="54">
        <f>SUM(E102:E103)</f>
        <v>0.14626533992000001</v>
      </c>
      <c r="F104" s="37">
        <f>SUM(F102:F103)</f>
        <v>205.79533326744004</v>
      </c>
      <c r="G104" s="2"/>
    </row>
    <row r="105" spans="1:7" ht="17.25" customHeight="1" x14ac:dyDescent="0.25">
      <c r="A105" s="2"/>
      <c r="B105" s="20"/>
      <c r="C105" s="20"/>
      <c r="D105" s="20"/>
      <c r="E105" s="20"/>
      <c r="F105" s="20"/>
      <c r="G105" s="2"/>
    </row>
    <row r="106" spans="1:7" ht="17.25" customHeight="1" x14ac:dyDescent="0.25">
      <c r="A106" s="2"/>
      <c r="B106" s="104" t="s">
        <v>102</v>
      </c>
      <c r="C106" s="104"/>
      <c r="D106" s="104"/>
      <c r="E106" s="34"/>
      <c r="F106" s="58"/>
      <c r="G106" s="2"/>
    </row>
    <row r="107" spans="1:7" ht="17.25" customHeight="1" x14ac:dyDescent="0.25">
      <c r="A107" s="2"/>
      <c r="B107" s="33"/>
      <c r="C107" s="20"/>
      <c r="D107" s="20"/>
      <c r="E107" s="20"/>
      <c r="F107" s="20"/>
      <c r="G107" s="2"/>
    </row>
    <row r="108" spans="1:7" ht="17.25" customHeight="1" x14ac:dyDescent="0.25">
      <c r="A108" s="2"/>
      <c r="B108" s="28" t="s">
        <v>103</v>
      </c>
      <c r="C108" s="105" t="s">
        <v>104</v>
      </c>
      <c r="D108" s="105"/>
      <c r="E108" s="49" t="s">
        <v>58</v>
      </c>
      <c r="F108" s="28" t="s">
        <v>38</v>
      </c>
      <c r="G108" s="2"/>
    </row>
    <row r="109" spans="1:7" ht="17.25" customHeight="1" x14ac:dyDescent="0.25">
      <c r="A109" s="2"/>
      <c r="B109" s="29" t="s">
        <v>18</v>
      </c>
      <c r="C109" s="101" t="s">
        <v>105</v>
      </c>
      <c r="D109" s="101"/>
      <c r="E109" s="50">
        <v>0</v>
      </c>
      <c r="F109" s="53">
        <f>E109*F31</f>
        <v>0</v>
      </c>
      <c r="G109" s="2"/>
    </row>
    <row r="110" spans="1:7" ht="17.25" customHeight="1" x14ac:dyDescent="0.25">
      <c r="A110" s="2"/>
      <c r="B110" s="105" t="s">
        <v>47</v>
      </c>
      <c r="C110" s="105"/>
      <c r="D110" s="105"/>
      <c r="E110" s="54">
        <f>SUM(E109)</f>
        <v>0</v>
      </c>
      <c r="F110" s="55">
        <f>SUM(F109)</f>
        <v>0</v>
      </c>
      <c r="G110" s="2"/>
    </row>
    <row r="111" spans="1:7" ht="17.25" customHeight="1" x14ac:dyDescent="0.25">
      <c r="A111" s="2"/>
      <c r="B111" s="20"/>
      <c r="C111" s="20"/>
      <c r="D111" s="20"/>
      <c r="E111" s="20"/>
      <c r="F111" s="20"/>
      <c r="G111" s="2"/>
    </row>
    <row r="112" spans="1:7" ht="17.25" customHeight="1" x14ac:dyDescent="0.25">
      <c r="A112" s="2"/>
      <c r="B112" s="112" t="s">
        <v>106</v>
      </c>
      <c r="C112" s="112"/>
      <c r="D112" s="112"/>
      <c r="E112" s="112"/>
      <c r="F112" s="112"/>
      <c r="G112" s="2"/>
    </row>
    <row r="113" spans="1:7" ht="17.25" customHeight="1" x14ac:dyDescent="0.25">
      <c r="A113" s="2"/>
      <c r="B113" s="33"/>
      <c r="C113" s="20"/>
      <c r="D113" s="20"/>
      <c r="E113" s="20"/>
      <c r="F113" s="20"/>
      <c r="G113" s="2"/>
    </row>
    <row r="114" spans="1:7" ht="17.25" customHeight="1" x14ac:dyDescent="0.25">
      <c r="A114" s="2"/>
      <c r="B114" s="28">
        <v>4</v>
      </c>
      <c r="C114" s="100" t="s">
        <v>107</v>
      </c>
      <c r="D114" s="100"/>
      <c r="E114" s="100"/>
      <c r="F114" s="28" t="s">
        <v>38</v>
      </c>
      <c r="G114" s="2"/>
    </row>
    <row r="115" spans="1:7" ht="17.25" customHeight="1" x14ac:dyDescent="0.25">
      <c r="A115" s="2"/>
      <c r="B115" s="29" t="s">
        <v>92</v>
      </c>
      <c r="C115" s="109" t="s">
        <v>108</v>
      </c>
      <c r="D115" s="109"/>
      <c r="E115" s="109"/>
      <c r="F115" s="31">
        <f>F104</f>
        <v>205.79533326744004</v>
      </c>
      <c r="G115" s="2"/>
    </row>
    <row r="116" spans="1:7" ht="17.25" customHeight="1" x14ac:dyDescent="0.25">
      <c r="A116" s="2"/>
      <c r="B116" s="29" t="s">
        <v>103</v>
      </c>
      <c r="C116" s="109" t="s">
        <v>104</v>
      </c>
      <c r="D116" s="109"/>
      <c r="E116" s="109"/>
      <c r="F116" s="31">
        <f>F110</f>
        <v>0</v>
      </c>
      <c r="G116" s="2"/>
    </row>
    <row r="117" spans="1:7" ht="17.25" customHeight="1" x14ac:dyDescent="0.25">
      <c r="A117" s="2"/>
      <c r="B117" s="100" t="s">
        <v>47</v>
      </c>
      <c r="C117" s="100"/>
      <c r="D117" s="100"/>
      <c r="E117" s="100"/>
      <c r="F117" s="32">
        <f>SUM(F115:F116)</f>
        <v>205.79533326744004</v>
      </c>
      <c r="G117" s="2"/>
    </row>
    <row r="118" spans="1:7" ht="17.25" customHeight="1" x14ac:dyDescent="0.25">
      <c r="A118" s="2"/>
      <c r="B118" s="20"/>
      <c r="C118" s="20"/>
      <c r="D118" s="20"/>
      <c r="E118" s="20"/>
      <c r="F118" s="20"/>
      <c r="G118" s="2"/>
    </row>
    <row r="119" spans="1:7" ht="17.25" customHeight="1" x14ac:dyDescent="0.25">
      <c r="A119" s="2"/>
      <c r="B119" s="20"/>
      <c r="C119" s="20"/>
      <c r="D119" s="20"/>
      <c r="E119" s="20"/>
      <c r="F119" s="20"/>
      <c r="G119" s="2"/>
    </row>
    <row r="120" spans="1:7" ht="17.25" customHeight="1" x14ac:dyDescent="0.25">
      <c r="A120" s="2"/>
      <c r="B120" s="99" t="s">
        <v>109</v>
      </c>
      <c r="C120" s="99"/>
      <c r="D120" s="99"/>
      <c r="E120" s="99"/>
      <c r="F120" s="99"/>
      <c r="G120" s="2"/>
    </row>
    <row r="121" spans="1:7" ht="17.25" customHeight="1" x14ac:dyDescent="0.25">
      <c r="A121" s="2"/>
      <c r="B121" s="20"/>
      <c r="C121" s="20"/>
      <c r="D121" s="20"/>
      <c r="E121" s="20"/>
      <c r="F121" s="20"/>
      <c r="G121" s="2"/>
    </row>
    <row r="122" spans="1:7" ht="17.25" customHeight="1" x14ac:dyDescent="0.25">
      <c r="A122" s="2"/>
      <c r="B122" s="28">
        <v>5</v>
      </c>
      <c r="C122" s="100" t="s">
        <v>110</v>
      </c>
      <c r="D122" s="100"/>
      <c r="E122" s="100"/>
      <c r="F122" s="28" t="s">
        <v>38</v>
      </c>
      <c r="G122" s="2"/>
    </row>
    <row r="123" spans="1:7" ht="17.25" customHeight="1" x14ac:dyDescent="0.25">
      <c r="A123" s="2"/>
      <c r="B123" s="29" t="s">
        <v>18</v>
      </c>
      <c r="C123" s="109" t="s">
        <v>111</v>
      </c>
      <c r="D123" s="109"/>
      <c r="E123" s="109"/>
      <c r="F123" s="78">
        <f>Uniformes!I17</f>
        <v>90.509166666666673</v>
      </c>
      <c r="G123" s="2"/>
    </row>
    <row r="124" spans="1:7" ht="17.25" customHeight="1" x14ac:dyDescent="0.25">
      <c r="A124" s="2"/>
      <c r="B124" s="29" t="s">
        <v>20</v>
      </c>
      <c r="C124" s="109" t="s">
        <v>112</v>
      </c>
      <c r="D124" s="109"/>
      <c r="E124" s="109"/>
      <c r="F124" s="78">
        <v>0</v>
      </c>
      <c r="G124" s="2"/>
    </row>
    <row r="125" spans="1:7" ht="17.25" customHeight="1" x14ac:dyDescent="0.25">
      <c r="A125" s="2"/>
      <c r="B125" s="29" t="s">
        <v>23</v>
      </c>
      <c r="C125" s="109" t="s">
        <v>113</v>
      </c>
      <c r="D125" s="109"/>
      <c r="E125" s="109"/>
      <c r="F125" s="59">
        <v>15</v>
      </c>
      <c r="G125" s="2"/>
    </row>
    <row r="126" spans="1:7" ht="17.25" customHeight="1" x14ac:dyDescent="0.25">
      <c r="A126" s="2"/>
      <c r="B126" s="29" t="s">
        <v>25</v>
      </c>
      <c r="C126" s="109" t="s">
        <v>46</v>
      </c>
      <c r="D126" s="109"/>
      <c r="E126" s="109"/>
      <c r="F126" s="31">
        <v>0</v>
      </c>
      <c r="G126" s="2"/>
    </row>
    <row r="127" spans="1:7" ht="17.25" customHeight="1" x14ac:dyDescent="0.25">
      <c r="A127" s="2"/>
      <c r="B127" s="100" t="s">
        <v>68</v>
      </c>
      <c r="C127" s="100"/>
      <c r="D127" s="100"/>
      <c r="E127" s="100"/>
      <c r="F127" s="32">
        <f>SUM(F123:F126)</f>
        <v>105.50916666666667</v>
      </c>
      <c r="G127" s="2"/>
    </row>
    <row r="128" spans="1:7" ht="17.25" customHeight="1" x14ac:dyDescent="0.25">
      <c r="A128" s="2"/>
      <c r="B128" s="20"/>
      <c r="C128" s="20"/>
      <c r="D128" s="20"/>
      <c r="E128" s="20"/>
      <c r="F128" s="20"/>
      <c r="G128" s="2"/>
    </row>
    <row r="129" spans="1:7" ht="17.25" customHeight="1" x14ac:dyDescent="0.25">
      <c r="A129" s="2"/>
      <c r="B129" s="20"/>
      <c r="C129" s="20"/>
      <c r="D129" s="20"/>
      <c r="E129" s="20"/>
      <c r="F129" s="20"/>
      <c r="G129" s="2"/>
    </row>
    <row r="130" spans="1:7" ht="17.25" customHeight="1" x14ac:dyDescent="0.25">
      <c r="A130" s="2"/>
      <c r="B130" s="99" t="s">
        <v>114</v>
      </c>
      <c r="C130" s="99"/>
      <c r="D130" s="99"/>
      <c r="E130" s="99"/>
      <c r="F130" s="99"/>
      <c r="G130" s="2"/>
    </row>
    <row r="131" spans="1:7" ht="17.25" customHeight="1" x14ac:dyDescent="0.25">
      <c r="A131" s="2"/>
      <c r="B131" s="20"/>
      <c r="C131" s="20"/>
      <c r="D131" s="20"/>
      <c r="E131" s="20"/>
      <c r="F131" s="20"/>
      <c r="G131" s="2"/>
    </row>
    <row r="132" spans="1:7" ht="17.25" customHeight="1" x14ac:dyDescent="0.25">
      <c r="A132" s="2"/>
      <c r="B132" s="28">
        <v>6</v>
      </c>
      <c r="C132" s="100" t="s">
        <v>115</v>
      </c>
      <c r="D132" s="100"/>
      <c r="E132" s="28" t="s">
        <v>58</v>
      </c>
      <c r="F132" s="28" t="s">
        <v>38</v>
      </c>
      <c r="G132" s="2"/>
    </row>
    <row r="133" spans="1:7" ht="17.25" customHeight="1" x14ac:dyDescent="0.25">
      <c r="A133" s="2"/>
      <c r="B133" s="29" t="s">
        <v>18</v>
      </c>
      <c r="C133" s="109" t="s">
        <v>116</v>
      </c>
      <c r="D133" s="109"/>
      <c r="E133" s="60">
        <v>0.06</v>
      </c>
      <c r="F133" s="61">
        <f>F150*E133</f>
        <v>199.25675299604643</v>
      </c>
      <c r="G133" s="2"/>
    </row>
    <row r="134" spans="1:7" ht="17.25" customHeight="1" x14ac:dyDescent="0.25">
      <c r="A134" s="2"/>
      <c r="B134" s="29" t="s">
        <v>20</v>
      </c>
      <c r="C134" s="109" t="s">
        <v>117</v>
      </c>
      <c r="D134" s="109"/>
      <c r="E134" s="62">
        <v>6.7900000000000002E-2</v>
      </c>
      <c r="F134" s="48">
        <f>E134*(F150+F133)</f>
        <v>239.02175900229076</v>
      </c>
      <c r="G134" s="2"/>
    </row>
    <row r="135" spans="1:7" ht="17.25" customHeight="1" x14ac:dyDescent="0.25">
      <c r="A135" s="2"/>
      <c r="B135" s="29" t="s">
        <v>23</v>
      </c>
      <c r="C135" s="109" t="s">
        <v>118</v>
      </c>
      <c r="D135" s="109"/>
      <c r="E135" s="62">
        <f>SUM(E136:E138)</f>
        <v>6.6500000000000004E-2</v>
      </c>
      <c r="F135" s="48">
        <f>((F150+F133+F134)/(1-E135))*E135</f>
        <v>267.79691728460011</v>
      </c>
      <c r="G135" s="2"/>
    </row>
    <row r="136" spans="1:7" ht="17.25" customHeight="1" x14ac:dyDescent="0.25">
      <c r="A136" s="2"/>
      <c r="B136" s="29"/>
      <c r="C136" s="109" t="s">
        <v>119</v>
      </c>
      <c r="D136" s="109"/>
      <c r="E136" s="63">
        <f>3.65%</f>
        <v>3.6499999999999998E-2</v>
      </c>
      <c r="F136" s="48">
        <f>((F150+F133+F134)/(1-E135))*E136</f>
        <v>146.98627790808879</v>
      </c>
      <c r="G136" s="2"/>
    </row>
    <row r="137" spans="1:7" ht="17.25" customHeight="1" x14ac:dyDescent="0.25">
      <c r="A137" s="2"/>
      <c r="B137" s="29"/>
      <c r="C137" s="109" t="s">
        <v>120</v>
      </c>
      <c r="D137" s="109"/>
      <c r="E137" s="62">
        <v>0</v>
      </c>
      <c r="F137" s="48">
        <f>((F150+F133+F134)/(1-E135))*E137</f>
        <v>0</v>
      </c>
      <c r="G137" s="2"/>
    </row>
    <row r="138" spans="1:7" ht="17.25" customHeight="1" x14ac:dyDescent="0.25">
      <c r="A138" s="2"/>
      <c r="B138" s="29"/>
      <c r="C138" s="109" t="s">
        <v>121</v>
      </c>
      <c r="D138" s="109"/>
      <c r="E138" s="60">
        <v>0.03</v>
      </c>
      <c r="F138" s="48">
        <f>((F150+F133+F134)/(1-E135))*E138</f>
        <v>120.81063937651133</v>
      </c>
      <c r="G138" s="2"/>
    </row>
    <row r="139" spans="1:7" ht="17.25" customHeight="1" x14ac:dyDescent="0.25">
      <c r="A139" s="2"/>
      <c r="B139" s="100" t="s">
        <v>68</v>
      </c>
      <c r="C139" s="100"/>
      <c r="D139" s="100"/>
      <c r="E139" s="39">
        <f>SUM(E133:E135)</f>
        <v>0.19440000000000002</v>
      </c>
      <c r="F139" s="32">
        <f>SUM(F133:F138)</f>
        <v>973.87234656753742</v>
      </c>
      <c r="G139" s="2"/>
    </row>
    <row r="140" spans="1:7" ht="17.25" customHeight="1" x14ac:dyDescent="0.25">
      <c r="A140" s="2"/>
      <c r="B140" s="20"/>
      <c r="C140" s="20"/>
      <c r="D140" s="20"/>
      <c r="E140" s="20"/>
      <c r="F140" s="20"/>
      <c r="G140" s="2"/>
    </row>
    <row r="141" spans="1:7" ht="17.25" customHeight="1" x14ac:dyDescent="0.25">
      <c r="A141" s="2"/>
      <c r="B141" s="20"/>
      <c r="C141" s="20"/>
      <c r="D141" s="20"/>
      <c r="E141" s="20"/>
      <c r="F141" s="20"/>
      <c r="G141" s="2"/>
    </row>
    <row r="142" spans="1:7" ht="17.25" customHeight="1" x14ac:dyDescent="0.25">
      <c r="A142" s="2"/>
      <c r="B142" s="99" t="s">
        <v>122</v>
      </c>
      <c r="C142" s="99"/>
      <c r="D142" s="99"/>
      <c r="E142" s="99"/>
      <c r="F142" s="99"/>
      <c r="G142" s="2"/>
    </row>
    <row r="143" spans="1:7" ht="17.25" customHeight="1" x14ac:dyDescent="0.25">
      <c r="A143" s="2"/>
      <c r="B143" s="20"/>
      <c r="C143" s="20"/>
      <c r="D143" s="20"/>
      <c r="E143" s="20"/>
      <c r="F143" s="20"/>
      <c r="G143" s="2"/>
    </row>
    <row r="144" spans="1:7" ht="17.25" customHeight="1" x14ac:dyDescent="0.25">
      <c r="A144" s="2"/>
      <c r="B144" s="28"/>
      <c r="C144" s="100" t="s">
        <v>123</v>
      </c>
      <c r="D144" s="100"/>
      <c r="E144" s="100"/>
      <c r="F144" s="28" t="s">
        <v>38</v>
      </c>
      <c r="G144" s="2"/>
    </row>
    <row r="145" spans="1:7" ht="17.25" customHeight="1" x14ac:dyDescent="0.25">
      <c r="A145" s="2"/>
      <c r="B145" s="28" t="s">
        <v>18</v>
      </c>
      <c r="C145" s="109" t="s">
        <v>36</v>
      </c>
      <c r="D145" s="109"/>
      <c r="E145" s="109"/>
      <c r="F145" s="31">
        <f>F31</f>
        <v>1407</v>
      </c>
      <c r="G145" s="2"/>
    </row>
    <row r="146" spans="1:7" ht="17.25" customHeight="1" x14ac:dyDescent="0.25">
      <c r="A146" s="2"/>
      <c r="B146" s="28" t="s">
        <v>20</v>
      </c>
      <c r="C146" s="109" t="s">
        <v>48</v>
      </c>
      <c r="D146" s="109"/>
      <c r="E146" s="109"/>
      <c r="F146" s="31">
        <f>F76</f>
        <v>1508.7866666666666</v>
      </c>
      <c r="G146" s="2"/>
    </row>
    <row r="147" spans="1:7" ht="17.25" customHeight="1" x14ac:dyDescent="0.25">
      <c r="A147" s="2"/>
      <c r="B147" s="28" t="s">
        <v>23</v>
      </c>
      <c r="C147" s="109" t="s">
        <v>82</v>
      </c>
      <c r="D147" s="109"/>
      <c r="E147" s="109"/>
      <c r="F147" s="31">
        <f>F88</f>
        <v>93.854716666666661</v>
      </c>
      <c r="G147" s="2"/>
    </row>
    <row r="148" spans="1:7" ht="17.25" customHeight="1" x14ac:dyDescent="0.25">
      <c r="A148" s="2"/>
      <c r="B148" s="28" t="s">
        <v>25</v>
      </c>
      <c r="C148" s="109" t="s">
        <v>90</v>
      </c>
      <c r="D148" s="109"/>
      <c r="E148" s="109"/>
      <c r="F148" s="31">
        <f>F117</f>
        <v>205.79533326744004</v>
      </c>
      <c r="G148" s="2"/>
    </row>
    <row r="149" spans="1:7" ht="17.25" customHeight="1" x14ac:dyDescent="0.25">
      <c r="A149" s="2"/>
      <c r="B149" s="28" t="s">
        <v>41</v>
      </c>
      <c r="C149" s="109" t="s">
        <v>109</v>
      </c>
      <c r="D149" s="109"/>
      <c r="E149" s="109"/>
      <c r="F149" s="31">
        <f>F127</f>
        <v>105.50916666666667</v>
      </c>
      <c r="G149" s="2"/>
    </row>
    <row r="150" spans="1:7" ht="17.25" customHeight="1" x14ac:dyDescent="0.25">
      <c r="A150" s="2"/>
      <c r="B150" s="100" t="s">
        <v>124</v>
      </c>
      <c r="C150" s="100"/>
      <c r="D150" s="100"/>
      <c r="E150" s="100"/>
      <c r="F150" s="37">
        <f>SUM(F145:F149)</f>
        <v>3320.9458832674404</v>
      </c>
      <c r="G150" s="2"/>
    </row>
    <row r="151" spans="1:7" ht="17.25" customHeight="1" x14ac:dyDescent="0.25">
      <c r="A151" s="2"/>
      <c r="B151" s="28" t="s">
        <v>64</v>
      </c>
      <c r="C151" s="109" t="s">
        <v>125</v>
      </c>
      <c r="D151" s="109"/>
      <c r="E151" s="109"/>
      <c r="F151" s="31">
        <f>F139</f>
        <v>973.87234656753742</v>
      </c>
      <c r="G151" s="2"/>
    </row>
    <row r="152" spans="1:7" ht="17.25" customHeight="1" x14ac:dyDescent="0.25">
      <c r="A152" s="2"/>
      <c r="B152" s="100" t="s">
        <v>126</v>
      </c>
      <c r="C152" s="100"/>
      <c r="D152" s="100"/>
      <c r="E152" s="100"/>
      <c r="F152" s="37">
        <f>TRUNC(SUM(F150:F151),2)</f>
        <v>4294.8100000000004</v>
      </c>
      <c r="G152" s="2"/>
    </row>
    <row r="153" spans="1:7" ht="17.25" customHeight="1" x14ac:dyDescent="0.25">
      <c r="A153" s="2"/>
      <c r="B153" s="20"/>
      <c r="C153" s="20"/>
      <c r="D153" s="20"/>
      <c r="E153" s="20"/>
      <c r="F153" s="20"/>
      <c r="G153" s="2"/>
    </row>
    <row r="154" spans="1:7" ht="17.25" customHeight="1" x14ac:dyDescent="0.25">
      <c r="A154" s="2"/>
      <c r="B154" s="20"/>
      <c r="C154" s="20"/>
      <c r="D154" s="20"/>
      <c r="E154" s="20"/>
      <c r="F154" s="20"/>
      <c r="G154" s="2"/>
    </row>
  </sheetData>
  <mergeCells count="111">
    <mergeCell ref="B150:E150"/>
    <mergeCell ref="C151:E151"/>
    <mergeCell ref="B152:E152"/>
    <mergeCell ref="C138:D138"/>
    <mergeCell ref="B139:D139"/>
    <mergeCell ref="B142:F142"/>
    <mergeCell ref="C144:E144"/>
    <mergeCell ref="C145:E145"/>
    <mergeCell ref="C146:E146"/>
    <mergeCell ref="C147:E147"/>
    <mergeCell ref="C148:E148"/>
    <mergeCell ref="C149:E149"/>
    <mergeCell ref="C126:E126"/>
    <mergeCell ref="B127:E127"/>
    <mergeCell ref="B130:F130"/>
    <mergeCell ref="C132:D132"/>
    <mergeCell ref="C133:D133"/>
    <mergeCell ref="C134:D134"/>
    <mergeCell ref="C135:D135"/>
    <mergeCell ref="C136:D136"/>
    <mergeCell ref="C137:D137"/>
    <mergeCell ref="C114:E114"/>
    <mergeCell ref="C115:E115"/>
    <mergeCell ref="C116:E116"/>
    <mergeCell ref="B117:E117"/>
    <mergeCell ref="B120:F120"/>
    <mergeCell ref="C122:E122"/>
    <mergeCell ref="C123:E123"/>
    <mergeCell ref="C124:E124"/>
    <mergeCell ref="C125:E125"/>
    <mergeCell ref="C101:D101"/>
    <mergeCell ref="B102:D102"/>
    <mergeCell ref="C103:D103"/>
    <mergeCell ref="B104:D104"/>
    <mergeCell ref="B106:D106"/>
    <mergeCell ref="C108:D108"/>
    <mergeCell ref="C109:D109"/>
    <mergeCell ref="B110:D110"/>
    <mergeCell ref="B112:F112"/>
    <mergeCell ref="B88:D88"/>
    <mergeCell ref="B91:F91"/>
    <mergeCell ref="B93:F93"/>
    <mergeCell ref="C95:D95"/>
    <mergeCell ref="C96:D96"/>
    <mergeCell ref="C97:D97"/>
    <mergeCell ref="C98:D98"/>
    <mergeCell ref="C99:D99"/>
    <mergeCell ref="C100:D100"/>
    <mergeCell ref="B76:E76"/>
    <mergeCell ref="B79:F79"/>
    <mergeCell ref="C81:D81"/>
    <mergeCell ref="C82:D82"/>
    <mergeCell ref="C83:D83"/>
    <mergeCell ref="C84:D84"/>
    <mergeCell ref="C85:D85"/>
    <mergeCell ref="C86:D86"/>
    <mergeCell ref="C87:D87"/>
    <mergeCell ref="C65:E65"/>
    <mergeCell ref="C66:E66"/>
    <mergeCell ref="C67:E67"/>
    <mergeCell ref="B68:E68"/>
    <mergeCell ref="B70:F70"/>
    <mergeCell ref="C72:E72"/>
    <mergeCell ref="C73:E73"/>
    <mergeCell ref="C74:E74"/>
    <mergeCell ref="C75:E75"/>
    <mergeCell ref="C51:D51"/>
    <mergeCell ref="C52:D52"/>
    <mergeCell ref="C53:D53"/>
    <mergeCell ref="C54:D54"/>
    <mergeCell ref="C55:D55"/>
    <mergeCell ref="B56:D56"/>
    <mergeCell ref="B58:F58"/>
    <mergeCell ref="C63:E63"/>
    <mergeCell ref="C64:E64"/>
    <mergeCell ref="B41:E41"/>
    <mergeCell ref="B43:E43"/>
    <mergeCell ref="B45:F45"/>
    <mergeCell ref="C47:D47"/>
    <mergeCell ref="C48:D48"/>
    <mergeCell ref="C49:D49"/>
    <mergeCell ref="C50:D50"/>
    <mergeCell ref="C39:D39"/>
    <mergeCell ref="C40:D40"/>
    <mergeCell ref="C26:D26"/>
    <mergeCell ref="C27:D27"/>
    <mergeCell ref="C28:D28"/>
    <mergeCell ref="C29:D29"/>
    <mergeCell ref="C30:D30"/>
    <mergeCell ref="B31:E31"/>
    <mergeCell ref="B34:F34"/>
    <mergeCell ref="B36:F36"/>
    <mergeCell ref="C38:D38"/>
    <mergeCell ref="D14:F14"/>
    <mergeCell ref="D15:F15"/>
    <mergeCell ref="D16:F16"/>
    <mergeCell ref="D17:F17"/>
    <mergeCell ref="D18:F18"/>
    <mergeCell ref="D19:F19"/>
    <mergeCell ref="B22:F22"/>
    <mergeCell ref="C24:E24"/>
    <mergeCell ref="C25:E25"/>
    <mergeCell ref="B2:F2"/>
    <mergeCell ref="B3:F3"/>
    <mergeCell ref="B4:F4"/>
    <mergeCell ref="B6:F6"/>
    <mergeCell ref="D8:F8"/>
    <mergeCell ref="D9:F9"/>
    <mergeCell ref="D10:F10"/>
    <mergeCell ref="D11:F11"/>
    <mergeCell ref="D13:F13"/>
  </mergeCells>
  <printOptions horizontalCentered="1"/>
  <pageMargins left="0.51180555555555596" right="0.51180555555555596" top="0.78749999999999998" bottom="0.78749999999999998" header="0.511811023622047" footer="0.511811023622047"/>
  <pageSetup paperSize="9" scale="77" fitToHeight="0" orientation="portrait" horizontalDpi="300" verticalDpi="300" r:id="rId1"/>
  <rowBreaks count="2" manualBreakCount="2">
    <brk id="56" min="1" max="5" man="1"/>
    <brk id="110" min="1" max="5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opLeftCell="A22" zoomScale="80" zoomScaleNormal="80" workbookViewId="0">
      <selection activeCell="D22" sqref="D22"/>
    </sheetView>
  </sheetViews>
  <sheetFormatPr defaultColWidth="8.7109375" defaultRowHeight="15.75" x14ac:dyDescent="0.25"/>
  <cols>
    <col min="1" max="1" width="3.140625" style="2" customWidth="1"/>
    <col min="2" max="2" width="9.140625" style="64" customWidth="1"/>
    <col min="3" max="3" width="49.28515625" style="64" customWidth="1"/>
    <col min="4" max="9" width="14.28515625" style="64" customWidth="1"/>
    <col min="10" max="10" width="3.140625" style="2" customWidth="1"/>
  </cols>
  <sheetData>
    <row r="1" spans="2:9" x14ac:dyDescent="0.25">
      <c r="B1" s="118" t="s">
        <v>0</v>
      </c>
      <c r="C1" s="118"/>
      <c r="D1" s="118"/>
      <c r="E1" s="118"/>
      <c r="F1" s="118"/>
      <c r="G1" s="118"/>
      <c r="H1" s="118"/>
      <c r="I1" s="118"/>
    </row>
    <row r="2" spans="2:9" x14ac:dyDescent="0.25">
      <c r="B2" s="118" t="s">
        <v>1</v>
      </c>
      <c r="C2" s="118"/>
      <c r="D2" s="118"/>
      <c r="E2" s="118"/>
      <c r="F2" s="118"/>
      <c r="G2" s="118"/>
      <c r="H2" s="118"/>
      <c r="I2" s="118"/>
    </row>
    <row r="3" spans="2:9" x14ac:dyDescent="0.25">
      <c r="B3" s="119" t="s">
        <v>2</v>
      </c>
      <c r="C3" s="119"/>
      <c r="D3" s="119"/>
      <c r="E3" s="119"/>
      <c r="F3" s="119"/>
      <c r="G3" s="119"/>
      <c r="H3" s="119"/>
      <c r="I3" s="119"/>
    </row>
    <row r="4" spans="2:9" x14ac:dyDescent="0.25">
      <c r="B4" s="65"/>
      <c r="C4" s="65"/>
      <c r="D4" s="65"/>
      <c r="E4" s="65"/>
      <c r="F4" s="65"/>
      <c r="G4" s="65"/>
      <c r="H4" s="65"/>
      <c r="I4" s="65"/>
    </row>
    <row r="5" spans="2:9" x14ac:dyDescent="0.25">
      <c r="B5" s="119" t="s">
        <v>3</v>
      </c>
      <c r="C5" s="119"/>
      <c r="D5" s="119"/>
      <c r="E5" s="119"/>
      <c r="F5" s="119"/>
      <c r="G5" s="119"/>
      <c r="H5" s="119"/>
      <c r="I5" s="119"/>
    </row>
    <row r="6" spans="2:9" x14ac:dyDescent="0.25">
      <c r="B6" s="65"/>
      <c r="C6" s="65"/>
      <c r="D6" s="65"/>
      <c r="E6" s="65"/>
      <c r="F6" s="65"/>
      <c r="G6" s="65"/>
      <c r="H6" s="65"/>
      <c r="I6" s="65"/>
    </row>
    <row r="7" spans="2:9" ht="15" x14ac:dyDescent="0.25">
      <c r="B7" s="99" t="s">
        <v>164</v>
      </c>
      <c r="C7" s="99"/>
      <c r="D7" s="99"/>
      <c r="E7" s="99"/>
      <c r="F7" s="99"/>
      <c r="G7" s="99"/>
      <c r="H7" s="99"/>
      <c r="I7" s="99"/>
    </row>
    <row r="9" spans="2:9" ht="47.25" x14ac:dyDescent="0.25">
      <c r="B9" s="66" t="s">
        <v>133</v>
      </c>
      <c r="C9" s="66" t="s">
        <v>134</v>
      </c>
      <c r="D9" s="67" t="s">
        <v>135</v>
      </c>
      <c r="E9" s="67" t="s">
        <v>136</v>
      </c>
      <c r="F9" s="66" t="s">
        <v>137</v>
      </c>
      <c r="G9" s="66" t="s">
        <v>138</v>
      </c>
      <c r="H9" s="66" t="s">
        <v>139</v>
      </c>
      <c r="I9" s="66" t="s">
        <v>140</v>
      </c>
    </row>
    <row r="10" spans="2:9" ht="24" x14ac:dyDescent="0.25">
      <c r="B10" s="68">
        <v>1</v>
      </c>
      <c r="C10" s="69" t="s">
        <v>160</v>
      </c>
      <c r="D10" s="70">
        <v>2</v>
      </c>
      <c r="E10" s="70">
        <v>2</v>
      </c>
      <c r="F10" s="70">
        <f t="shared" ref="F10:F16" si="0">D10*E10</f>
        <v>4</v>
      </c>
      <c r="G10" s="71">
        <v>79.260000000000005</v>
      </c>
      <c r="H10" s="72">
        <f t="shared" ref="H10:H16" si="1">F10*G10</f>
        <v>317.04000000000002</v>
      </c>
      <c r="I10" s="73">
        <f t="shared" ref="I10:I16" si="2">H10/12</f>
        <v>26.42</v>
      </c>
    </row>
    <row r="11" spans="2:9" x14ac:dyDescent="0.25">
      <c r="B11" s="68">
        <v>2</v>
      </c>
      <c r="C11" s="69" t="s">
        <v>161</v>
      </c>
      <c r="D11" s="70">
        <v>3</v>
      </c>
      <c r="E11" s="70">
        <v>2</v>
      </c>
      <c r="F11" s="70">
        <f t="shared" si="0"/>
        <v>6</v>
      </c>
      <c r="G11" s="71">
        <v>39.6</v>
      </c>
      <c r="H11" s="72">
        <f t="shared" si="1"/>
        <v>237.60000000000002</v>
      </c>
      <c r="I11" s="73">
        <f t="shared" si="2"/>
        <v>19.8</v>
      </c>
    </row>
    <row r="12" spans="2:9" x14ac:dyDescent="0.25">
      <c r="B12" s="68">
        <v>3</v>
      </c>
      <c r="C12" s="69" t="s">
        <v>144</v>
      </c>
      <c r="D12" s="70">
        <v>1</v>
      </c>
      <c r="E12" s="70">
        <v>1</v>
      </c>
      <c r="F12" s="70">
        <f t="shared" si="0"/>
        <v>1</v>
      </c>
      <c r="G12" s="71">
        <v>37.090000000000003</v>
      </c>
      <c r="H12" s="72">
        <f t="shared" si="1"/>
        <v>37.090000000000003</v>
      </c>
      <c r="I12" s="73">
        <f t="shared" si="2"/>
        <v>3.0908333333333338</v>
      </c>
    </row>
    <row r="13" spans="2:9" ht="36" x14ac:dyDescent="0.25">
      <c r="B13" s="68">
        <v>4</v>
      </c>
      <c r="C13" s="69" t="s">
        <v>145</v>
      </c>
      <c r="D13" s="70">
        <v>1</v>
      </c>
      <c r="E13" s="70">
        <v>1</v>
      </c>
      <c r="F13" s="70">
        <f t="shared" si="0"/>
        <v>1</v>
      </c>
      <c r="G13" s="71">
        <v>208.18</v>
      </c>
      <c r="H13" s="72">
        <f t="shared" si="1"/>
        <v>208.18</v>
      </c>
      <c r="I13" s="73">
        <f t="shared" si="2"/>
        <v>17.348333333333333</v>
      </c>
    </row>
    <row r="14" spans="2:9" x14ac:dyDescent="0.25">
      <c r="B14" s="68">
        <v>5</v>
      </c>
      <c r="C14" s="69" t="s">
        <v>146</v>
      </c>
      <c r="D14" s="70">
        <v>3</v>
      </c>
      <c r="E14" s="70">
        <v>2</v>
      </c>
      <c r="F14" s="70">
        <f t="shared" si="0"/>
        <v>6</v>
      </c>
      <c r="G14" s="71">
        <v>15.06</v>
      </c>
      <c r="H14" s="72">
        <f t="shared" si="1"/>
        <v>90.36</v>
      </c>
      <c r="I14" s="73">
        <f t="shared" si="2"/>
        <v>7.53</v>
      </c>
    </row>
    <row r="15" spans="2:9" ht="24" x14ac:dyDescent="0.25">
      <c r="B15" s="68">
        <v>6</v>
      </c>
      <c r="C15" s="69" t="s">
        <v>147</v>
      </c>
      <c r="D15" s="70">
        <v>1</v>
      </c>
      <c r="E15" s="70">
        <v>2</v>
      </c>
      <c r="F15" s="70">
        <f t="shared" si="0"/>
        <v>2</v>
      </c>
      <c r="G15" s="71">
        <v>94.64</v>
      </c>
      <c r="H15" s="72">
        <f t="shared" si="1"/>
        <v>189.28</v>
      </c>
      <c r="I15" s="73">
        <f t="shared" si="2"/>
        <v>15.773333333333333</v>
      </c>
    </row>
    <row r="16" spans="2:9" x14ac:dyDescent="0.25">
      <c r="B16" s="68">
        <v>7</v>
      </c>
      <c r="C16" s="69" t="s">
        <v>148</v>
      </c>
      <c r="D16" s="70">
        <v>1</v>
      </c>
      <c r="E16" s="70">
        <v>1</v>
      </c>
      <c r="F16" s="70">
        <f t="shared" si="0"/>
        <v>1</v>
      </c>
      <c r="G16" s="71">
        <v>6.56</v>
      </c>
      <c r="H16" s="72">
        <f t="shared" si="1"/>
        <v>6.56</v>
      </c>
      <c r="I16" s="73">
        <f t="shared" si="2"/>
        <v>0.54666666666666663</v>
      </c>
    </row>
    <row r="17" spans="1:10" x14ac:dyDescent="0.25">
      <c r="B17" s="117" t="s">
        <v>149</v>
      </c>
      <c r="C17" s="117"/>
      <c r="D17" s="117"/>
      <c r="E17" s="117"/>
      <c r="F17" s="117"/>
      <c r="G17" s="117"/>
      <c r="H17" s="117"/>
      <c r="I17" s="74">
        <f>SUM(I10:I16)</f>
        <v>90.509166666666673</v>
      </c>
    </row>
    <row r="18" spans="1:10" x14ac:dyDescent="0.25">
      <c r="B18" s="65"/>
      <c r="C18" s="65"/>
      <c r="D18" s="65"/>
      <c r="E18" s="65"/>
      <c r="F18" s="65"/>
      <c r="G18" s="65"/>
      <c r="H18" s="65"/>
      <c r="I18" s="65"/>
    </row>
    <row r="19" spans="1:10" x14ac:dyDescent="0.25">
      <c r="B19" s="65"/>
      <c r="C19" s="65"/>
      <c r="D19" s="65"/>
      <c r="E19" s="65"/>
      <c r="F19" s="65"/>
      <c r="G19" s="65"/>
      <c r="H19" s="65"/>
      <c r="I19" s="65"/>
    </row>
    <row r="20" spans="1:10" x14ac:dyDescent="0.25">
      <c r="B20" s="65"/>
      <c r="C20" s="65"/>
      <c r="D20" s="65"/>
      <c r="E20" s="65"/>
      <c r="F20" s="65"/>
      <c r="G20" s="65"/>
      <c r="H20" s="65"/>
      <c r="I20" s="65"/>
    </row>
    <row r="21" spans="1:10" ht="15" x14ac:dyDescent="0.25">
      <c r="B21" s="99" t="s">
        <v>165</v>
      </c>
      <c r="C21" s="99"/>
      <c r="D21" s="99"/>
      <c r="E21" s="99"/>
      <c r="F21" s="99"/>
      <c r="G21" s="99"/>
      <c r="H21" s="99"/>
      <c r="I21" s="99"/>
    </row>
    <row r="22" spans="1:10" x14ac:dyDescent="0.25">
      <c r="A22" s="8"/>
      <c r="J22" s="8"/>
    </row>
    <row r="23" spans="1:10" ht="47.25" x14ac:dyDescent="0.25">
      <c r="B23" s="66" t="s">
        <v>133</v>
      </c>
      <c r="C23" s="66" t="s">
        <v>134</v>
      </c>
      <c r="D23" s="67" t="s">
        <v>135</v>
      </c>
      <c r="E23" s="67" t="s">
        <v>136</v>
      </c>
      <c r="F23" s="66" t="s">
        <v>137</v>
      </c>
      <c r="G23" s="66" t="s">
        <v>138</v>
      </c>
      <c r="H23" s="66" t="s">
        <v>139</v>
      </c>
      <c r="I23" s="66" t="s">
        <v>140</v>
      </c>
    </row>
    <row r="24" spans="1:10" ht="36" x14ac:dyDescent="0.25">
      <c r="A24" s="14"/>
      <c r="B24" s="68">
        <v>1</v>
      </c>
      <c r="C24" s="69" t="s">
        <v>141</v>
      </c>
      <c r="D24" s="70">
        <v>2</v>
      </c>
      <c r="E24" s="70">
        <v>2</v>
      </c>
      <c r="F24" s="70">
        <f t="shared" ref="F24:F31" si="3">D24*E24</f>
        <v>4</v>
      </c>
      <c r="G24" s="71">
        <v>71.19</v>
      </c>
      <c r="H24" s="72">
        <f t="shared" ref="H24:H31" si="4">F24*G24</f>
        <v>284.76</v>
      </c>
      <c r="I24" s="73">
        <f t="shared" ref="I24:I31" si="5">H24/12</f>
        <v>23.73</v>
      </c>
      <c r="J24" s="14"/>
    </row>
    <row r="25" spans="1:10" ht="24" x14ac:dyDescent="0.25">
      <c r="A25" s="14"/>
      <c r="B25" s="68">
        <v>2</v>
      </c>
      <c r="C25" s="69" t="s">
        <v>142</v>
      </c>
      <c r="D25" s="70">
        <v>1</v>
      </c>
      <c r="E25" s="70">
        <v>2</v>
      </c>
      <c r="F25" s="70">
        <f t="shared" si="3"/>
        <v>2</v>
      </c>
      <c r="G25" s="71">
        <v>110.66</v>
      </c>
      <c r="H25" s="72">
        <f t="shared" si="4"/>
        <v>221.32</v>
      </c>
      <c r="I25" s="73">
        <f t="shared" si="5"/>
        <v>18.443333333333332</v>
      </c>
      <c r="J25" s="14"/>
    </row>
    <row r="26" spans="1:10" ht="24" x14ac:dyDescent="0.25">
      <c r="B26" s="68">
        <v>3</v>
      </c>
      <c r="C26" s="69" t="s">
        <v>143</v>
      </c>
      <c r="D26" s="70">
        <v>2</v>
      </c>
      <c r="E26" s="70">
        <v>2</v>
      </c>
      <c r="F26" s="70">
        <f t="shared" si="3"/>
        <v>4</v>
      </c>
      <c r="G26" s="71">
        <v>80.430000000000007</v>
      </c>
      <c r="H26" s="72">
        <f t="shared" si="4"/>
        <v>321.72000000000003</v>
      </c>
      <c r="I26" s="73">
        <f t="shared" si="5"/>
        <v>26.810000000000002</v>
      </c>
    </row>
    <row r="27" spans="1:10" x14ac:dyDescent="0.25">
      <c r="B27" s="68">
        <v>4</v>
      </c>
      <c r="C27" s="69" t="s">
        <v>144</v>
      </c>
      <c r="D27" s="70">
        <v>1</v>
      </c>
      <c r="E27" s="70">
        <v>1</v>
      </c>
      <c r="F27" s="70">
        <f t="shared" si="3"/>
        <v>1</v>
      </c>
      <c r="G27" s="71">
        <v>37.090000000000003</v>
      </c>
      <c r="H27" s="72">
        <f t="shared" si="4"/>
        <v>37.090000000000003</v>
      </c>
      <c r="I27" s="73">
        <f t="shared" si="5"/>
        <v>3.0908333333333338</v>
      </c>
    </row>
    <row r="28" spans="1:10" ht="36" x14ac:dyDescent="0.25">
      <c r="B28" s="68">
        <v>5</v>
      </c>
      <c r="C28" s="69" t="s">
        <v>145</v>
      </c>
      <c r="D28" s="70">
        <v>1</v>
      </c>
      <c r="E28" s="70">
        <v>1</v>
      </c>
      <c r="F28" s="70">
        <f t="shared" si="3"/>
        <v>1</v>
      </c>
      <c r="G28" s="71">
        <v>208.18</v>
      </c>
      <c r="H28" s="72">
        <f t="shared" si="4"/>
        <v>208.18</v>
      </c>
      <c r="I28" s="73">
        <f t="shared" si="5"/>
        <v>17.348333333333333</v>
      </c>
    </row>
    <row r="29" spans="1:10" x14ac:dyDescent="0.25">
      <c r="B29" s="68">
        <v>6</v>
      </c>
      <c r="C29" s="69" t="s">
        <v>146</v>
      </c>
      <c r="D29" s="70">
        <v>3</v>
      </c>
      <c r="E29" s="70">
        <v>2</v>
      </c>
      <c r="F29" s="70">
        <f t="shared" si="3"/>
        <v>6</v>
      </c>
      <c r="G29" s="71">
        <v>15.06</v>
      </c>
      <c r="H29" s="72">
        <f t="shared" si="4"/>
        <v>90.36</v>
      </c>
      <c r="I29" s="73">
        <f t="shared" si="5"/>
        <v>7.53</v>
      </c>
    </row>
    <row r="30" spans="1:10" ht="24" x14ac:dyDescent="0.25">
      <c r="B30" s="68">
        <v>7</v>
      </c>
      <c r="C30" s="69" t="s">
        <v>147</v>
      </c>
      <c r="D30" s="70">
        <v>1</v>
      </c>
      <c r="E30" s="70">
        <v>2</v>
      </c>
      <c r="F30" s="70">
        <f t="shared" si="3"/>
        <v>2</v>
      </c>
      <c r="G30" s="71">
        <v>94.64</v>
      </c>
      <c r="H30" s="72">
        <f t="shared" si="4"/>
        <v>189.28</v>
      </c>
      <c r="I30" s="73">
        <f t="shared" si="5"/>
        <v>15.773333333333333</v>
      </c>
    </row>
    <row r="31" spans="1:10" x14ac:dyDescent="0.25">
      <c r="B31" s="68">
        <v>8</v>
      </c>
      <c r="C31" s="69" t="s">
        <v>148</v>
      </c>
      <c r="D31" s="70">
        <v>1</v>
      </c>
      <c r="E31" s="70">
        <v>1</v>
      </c>
      <c r="F31" s="70">
        <f t="shared" si="3"/>
        <v>1</v>
      </c>
      <c r="G31" s="71">
        <v>6.56</v>
      </c>
      <c r="H31" s="72">
        <f t="shared" si="4"/>
        <v>6.56</v>
      </c>
      <c r="I31" s="73">
        <f t="shared" si="5"/>
        <v>0.54666666666666663</v>
      </c>
    </row>
    <row r="32" spans="1:10" ht="15.75" customHeight="1" x14ac:dyDescent="0.25">
      <c r="B32" s="117" t="s">
        <v>149</v>
      </c>
      <c r="C32" s="117"/>
      <c r="D32" s="117"/>
      <c r="E32" s="117"/>
      <c r="F32" s="117"/>
      <c r="G32" s="117"/>
      <c r="H32" s="117"/>
      <c r="I32" s="74">
        <f>SUM(I24:I31)</f>
        <v>113.27249999999999</v>
      </c>
    </row>
    <row r="36" spans="2:9" ht="15" x14ac:dyDescent="0.25">
      <c r="B36" s="99" t="s">
        <v>150</v>
      </c>
      <c r="C36" s="99"/>
      <c r="D36" s="99"/>
      <c r="E36" s="99"/>
      <c r="F36" s="99"/>
      <c r="G36" s="99"/>
      <c r="H36" s="99"/>
      <c r="I36" s="99"/>
    </row>
    <row r="38" spans="2:9" ht="47.25" x14ac:dyDescent="0.25">
      <c r="B38" s="66" t="s">
        <v>133</v>
      </c>
      <c r="C38" s="66" t="s">
        <v>134</v>
      </c>
      <c r="D38" s="67" t="s">
        <v>135</v>
      </c>
      <c r="E38" s="67" t="s">
        <v>136</v>
      </c>
      <c r="F38" s="66" t="s">
        <v>137</v>
      </c>
      <c r="G38" s="66" t="s">
        <v>138</v>
      </c>
      <c r="H38" s="66" t="s">
        <v>139</v>
      </c>
      <c r="I38" s="66" t="s">
        <v>140</v>
      </c>
    </row>
    <row r="39" spans="2:9" ht="36" x14ac:dyDescent="0.25">
      <c r="B39" s="68">
        <v>1</v>
      </c>
      <c r="C39" s="69" t="s">
        <v>151</v>
      </c>
      <c r="D39" s="70">
        <v>2</v>
      </c>
      <c r="E39" s="70">
        <v>2</v>
      </c>
      <c r="F39" s="70">
        <f t="shared" ref="F39:F47" si="6">D39*E39</f>
        <v>4</v>
      </c>
      <c r="G39" s="71">
        <v>70.06</v>
      </c>
      <c r="H39" s="72">
        <f t="shared" ref="H39:H47" si="7">F39*G39</f>
        <v>280.24</v>
      </c>
      <c r="I39" s="73">
        <f t="shared" ref="I39:I47" si="8">H39/12</f>
        <v>23.353333333333335</v>
      </c>
    </row>
    <row r="40" spans="2:9" x14ac:dyDescent="0.25">
      <c r="B40" s="68">
        <v>2</v>
      </c>
      <c r="C40" s="69" t="s">
        <v>152</v>
      </c>
      <c r="D40" s="70">
        <v>2</v>
      </c>
      <c r="E40" s="70">
        <v>2</v>
      </c>
      <c r="F40" s="70">
        <f t="shared" si="6"/>
        <v>4</v>
      </c>
      <c r="G40" s="71">
        <v>29.18</v>
      </c>
      <c r="H40" s="72">
        <f t="shared" si="7"/>
        <v>116.72</v>
      </c>
      <c r="I40" s="73">
        <f t="shared" si="8"/>
        <v>9.7266666666666666</v>
      </c>
    </row>
    <row r="41" spans="2:9" x14ac:dyDescent="0.25">
      <c r="B41" s="68">
        <v>3</v>
      </c>
      <c r="C41" s="69" t="s">
        <v>144</v>
      </c>
      <c r="D41" s="70">
        <v>1</v>
      </c>
      <c r="E41" s="70">
        <v>1</v>
      </c>
      <c r="F41" s="70">
        <f t="shared" si="6"/>
        <v>1</v>
      </c>
      <c r="G41" s="71">
        <v>37.090000000000003</v>
      </c>
      <c r="H41" s="72">
        <f t="shared" si="7"/>
        <v>37.090000000000003</v>
      </c>
      <c r="I41" s="73">
        <f t="shared" si="8"/>
        <v>3.0908333333333338</v>
      </c>
    </row>
    <row r="42" spans="2:9" ht="36" x14ac:dyDescent="0.25">
      <c r="B42" s="68">
        <v>4</v>
      </c>
      <c r="C42" s="69" t="s">
        <v>145</v>
      </c>
      <c r="D42" s="70">
        <v>1</v>
      </c>
      <c r="E42" s="70">
        <v>1</v>
      </c>
      <c r="F42" s="70">
        <f t="shared" si="6"/>
        <v>1</v>
      </c>
      <c r="G42" s="75">
        <v>208.18</v>
      </c>
      <c r="H42" s="72">
        <f t="shared" si="7"/>
        <v>208.18</v>
      </c>
      <c r="I42" s="73">
        <f t="shared" si="8"/>
        <v>17.348333333333333</v>
      </c>
    </row>
    <row r="43" spans="2:9" x14ac:dyDescent="0.25">
      <c r="B43" s="68">
        <v>5</v>
      </c>
      <c r="C43" s="69" t="s">
        <v>146</v>
      </c>
      <c r="D43" s="70">
        <v>3</v>
      </c>
      <c r="E43" s="70">
        <v>2</v>
      </c>
      <c r="F43" s="70">
        <f t="shared" si="6"/>
        <v>6</v>
      </c>
      <c r="G43" s="75">
        <v>15.06</v>
      </c>
      <c r="H43" s="72">
        <f t="shared" si="7"/>
        <v>90.36</v>
      </c>
      <c r="I43" s="73">
        <f t="shared" si="8"/>
        <v>7.53</v>
      </c>
    </row>
    <row r="44" spans="2:9" ht="24" x14ac:dyDescent="0.25">
      <c r="B44" s="68">
        <v>6</v>
      </c>
      <c r="C44" s="69" t="s">
        <v>153</v>
      </c>
      <c r="D44" s="70">
        <v>1</v>
      </c>
      <c r="E44" s="70">
        <v>1</v>
      </c>
      <c r="F44" s="70">
        <f t="shared" si="6"/>
        <v>1</v>
      </c>
      <c r="G44" s="71">
        <v>49.62</v>
      </c>
      <c r="H44" s="72">
        <f t="shared" si="7"/>
        <v>49.62</v>
      </c>
      <c r="I44" s="73">
        <f t="shared" si="8"/>
        <v>4.1349999999999998</v>
      </c>
    </row>
    <row r="45" spans="2:9" ht="24" x14ac:dyDescent="0.25">
      <c r="B45" s="68">
        <v>7</v>
      </c>
      <c r="C45" s="69" t="s">
        <v>154</v>
      </c>
      <c r="D45" s="70">
        <v>1</v>
      </c>
      <c r="E45" s="70">
        <v>2</v>
      </c>
      <c r="F45" s="70">
        <f t="shared" si="6"/>
        <v>2</v>
      </c>
      <c r="G45" s="71">
        <v>90.62</v>
      </c>
      <c r="H45" s="72">
        <f t="shared" si="7"/>
        <v>181.24</v>
      </c>
      <c r="I45" s="73">
        <f t="shared" si="8"/>
        <v>15.103333333333333</v>
      </c>
    </row>
    <row r="46" spans="2:9" ht="24" x14ac:dyDescent="0.25">
      <c r="B46" s="68">
        <v>8</v>
      </c>
      <c r="C46" s="69" t="s">
        <v>155</v>
      </c>
      <c r="D46" s="70">
        <v>1</v>
      </c>
      <c r="E46" s="70">
        <v>1</v>
      </c>
      <c r="F46" s="70">
        <f t="shared" si="6"/>
        <v>1</v>
      </c>
      <c r="G46" s="71">
        <v>186.37</v>
      </c>
      <c r="H46" s="72">
        <f t="shared" si="7"/>
        <v>186.37</v>
      </c>
      <c r="I46" s="73">
        <f t="shared" si="8"/>
        <v>15.530833333333334</v>
      </c>
    </row>
    <row r="47" spans="2:9" x14ac:dyDescent="0.25">
      <c r="B47" s="68">
        <v>9</v>
      </c>
      <c r="C47" s="69" t="s">
        <v>148</v>
      </c>
      <c r="D47" s="70">
        <v>1</v>
      </c>
      <c r="E47" s="70">
        <v>1</v>
      </c>
      <c r="F47" s="70">
        <f t="shared" si="6"/>
        <v>1</v>
      </c>
      <c r="G47" s="75">
        <v>6.56</v>
      </c>
      <c r="H47" s="72">
        <f t="shared" si="7"/>
        <v>6.56</v>
      </c>
      <c r="I47" s="73">
        <f t="shared" si="8"/>
        <v>0.54666666666666663</v>
      </c>
    </row>
    <row r="48" spans="2:9" ht="15" customHeight="1" x14ac:dyDescent="0.25">
      <c r="B48" s="117" t="s">
        <v>149</v>
      </c>
      <c r="C48" s="117"/>
      <c r="D48" s="117"/>
      <c r="E48" s="117"/>
      <c r="F48" s="117"/>
      <c r="G48" s="117"/>
      <c r="H48" s="117"/>
      <c r="I48" s="74">
        <f>SUM(I39:I47)</f>
        <v>96.365000000000009</v>
      </c>
    </row>
  </sheetData>
  <mergeCells count="10">
    <mergeCell ref="B32:H32"/>
    <mergeCell ref="B36:I36"/>
    <mergeCell ref="B48:H48"/>
    <mergeCell ref="B1:I1"/>
    <mergeCell ref="B2:I2"/>
    <mergeCell ref="B3:I3"/>
    <mergeCell ref="B5:I5"/>
    <mergeCell ref="B21:I21"/>
    <mergeCell ref="B7:I7"/>
    <mergeCell ref="B17:H17"/>
  </mergeCells>
  <printOptions horizontalCentered="1"/>
  <pageMargins left="0.51180555555555596" right="0.51180555555555596" top="0.78749999999999998" bottom="0.78749999999999998" header="0.511811023622047" footer="0.511811023622047"/>
  <pageSetup paperSize="9" scale="6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8</vt:i4>
      </vt:variant>
    </vt:vector>
  </HeadingPairs>
  <TitlesOfParts>
    <vt:vector size="18" baseType="lpstr">
      <vt:lpstr>Resumo</vt:lpstr>
      <vt:lpstr>Carregador Curitiba</vt:lpstr>
      <vt:lpstr>Contínuo Curitiba</vt:lpstr>
      <vt:lpstr>Assist Administrativo Curitiba</vt:lpstr>
      <vt:lpstr>Carregador Londrina</vt:lpstr>
      <vt:lpstr>Assist Administrativo Londrina</vt:lpstr>
      <vt:lpstr>Carregador Maringá</vt:lpstr>
      <vt:lpstr>Contínuo Maringá</vt:lpstr>
      <vt:lpstr>Uniformes</vt:lpstr>
      <vt:lpstr>EPIs</vt:lpstr>
      <vt:lpstr>'Assist Administrativo Curitiba'!Area_de_impressao</vt:lpstr>
      <vt:lpstr>'Assist Administrativo Londrina'!Area_de_impressao</vt:lpstr>
      <vt:lpstr>'Carregador Curitiba'!Area_de_impressao</vt:lpstr>
      <vt:lpstr>'Carregador Londrina'!Area_de_impressao</vt:lpstr>
      <vt:lpstr>'Carregador Maringá'!Area_de_impressao</vt:lpstr>
      <vt:lpstr>'Contínuo Curitiba'!Area_de_impressao</vt:lpstr>
      <vt:lpstr>'Contínuo Maringá'!Area_de_impressao</vt:lpstr>
      <vt:lpstr>Resumo!Area_de_impressao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Celso Gerva</dc:creator>
  <dc:description/>
  <cp:lastModifiedBy>Paulo Celso Gerva</cp:lastModifiedBy>
  <cp:revision>14</cp:revision>
  <cp:lastPrinted>2023-06-21T14:55:51Z</cp:lastPrinted>
  <dcterms:created xsi:type="dcterms:W3CDTF">2006-09-16T00:00:00Z</dcterms:created>
  <dcterms:modified xsi:type="dcterms:W3CDTF">2023-07-14T14:32:35Z</dcterms:modified>
  <dc:language>pt-BR</dc:language>
</cp:coreProperties>
</file>