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2022\PCC\Pregão Vigilância\Planilhas de custo\Corrigidas\"/>
    </mc:Choice>
  </mc:AlternateContent>
  <bookViews>
    <workbookView xWindow="0" yWindow="0" windowWidth="16380" windowHeight="8190" tabRatio="500"/>
  </bookViews>
  <sheets>
    <sheet name="Resumo" sheetId="1" r:id="rId1"/>
    <sheet name="Parâmetros" sheetId="2" r:id="rId2"/>
    <sheet name="Assis C. 44h" sheetId="28" r:id="rId3"/>
    <sheet name="Cascavel 44h" sheetId="9" r:id="rId4"/>
    <sheet name="Dois Vizinhos 44h" sheetId="29" r:id="rId5"/>
    <sheet name="Foz do Iguaçu 44h" sheetId="30" r:id="rId6"/>
    <sheet name="Francisco Beltrão 44h" sheetId="31" r:id="rId7"/>
    <sheet name="Guarapuava 44h" sheetId="32" r:id="rId8"/>
    <sheet name="Laranjeiras 44h" sheetId="36" r:id="rId9"/>
    <sheet name="Marechal C. Rondon 44h" sheetId="33" r:id="rId10"/>
    <sheet name="Palmas 44h" sheetId="37" r:id="rId11"/>
    <sheet name="Pato Branco 44h" sheetId="34" r:id="rId12"/>
    <sheet name="Toledo 44h" sheetId="35" r:id="rId13"/>
    <sheet name="Uniformes" sheetId="25" r:id="rId14"/>
    <sheet name="Equipamentos" sheetId="26" r:id="rId15"/>
    <sheet name="EPIs" sheetId="27" r:id="rId16"/>
  </sheets>
  <definedNames>
    <definedName name="_xlnm.Print_Area" localSheetId="2">'Assis C. 44h'!$B$2:$E$156</definedName>
    <definedName name="_xlnm.Print_Area" localSheetId="3">'Cascavel 44h'!$B$2:$E$156</definedName>
    <definedName name="_xlnm.Print_Area" localSheetId="4">'Dois Vizinhos 44h'!$B$2:$E$156</definedName>
    <definedName name="_xlnm.Print_Area" localSheetId="5">'Foz do Iguaçu 44h'!$B$2:$E$156</definedName>
    <definedName name="_xlnm.Print_Area" localSheetId="6">'Francisco Beltrão 44h'!$B$2:$E$156</definedName>
    <definedName name="_xlnm.Print_Area" localSheetId="7">'Guarapuava 44h'!$B$2:$E$156</definedName>
    <definedName name="_xlnm.Print_Area" localSheetId="8">'Laranjeiras 44h'!$B$2:$E$156</definedName>
    <definedName name="_xlnm.Print_Area" localSheetId="9">'Marechal C. Rondon 44h'!$B$2:$E$156</definedName>
    <definedName name="_xlnm.Print_Area" localSheetId="10">'Palmas 44h'!$B$2:$E$156</definedName>
    <definedName name="_xlnm.Print_Area" localSheetId="11">'Pato Branco 44h'!$B$2:$E$156</definedName>
    <definedName name="_xlnm.Print_Area" localSheetId="12">'Toledo 44h'!$B$2:$E$156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6" i="2" l="1"/>
  <c r="F20" i="1" l="1"/>
  <c r="D61" i="31" l="1"/>
  <c r="D138" i="35" l="1"/>
  <c r="D137" i="35"/>
  <c r="D138" i="34"/>
  <c r="D137" i="34"/>
  <c r="D138" i="33"/>
  <c r="D137" i="33"/>
  <c r="D137" i="32"/>
  <c r="D137" i="31"/>
  <c r="D137" i="30"/>
  <c r="D137" i="29"/>
  <c r="D137" i="9"/>
  <c r="D137" i="28"/>
  <c r="D138" i="28"/>
  <c r="E58" i="2" l="1"/>
  <c r="G58" i="2" s="1"/>
  <c r="G61" i="2" l="1"/>
  <c r="G85" i="2"/>
  <c r="D104" i="37" l="1"/>
  <c r="D104" i="29"/>
  <c r="D104" i="9"/>
  <c r="D104" i="30"/>
  <c r="D104" i="32"/>
  <c r="D104" i="33"/>
  <c r="D104" i="35"/>
  <c r="D104" i="28"/>
  <c r="D104" i="31"/>
  <c r="D104" i="36"/>
  <c r="D104" i="34"/>
  <c r="D142" i="37"/>
  <c r="D138" i="37"/>
  <c r="D137" i="37"/>
  <c r="D61" i="37"/>
  <c r="D142" i="36"/>
  <c r="D138" i="36"/>
  <c r="D137" i="36"/>
  <c r="D61" i="36"/>
  <c r="E161" i="37"/>
  <c r="D141" i="37"/>
  <c r="E130" i="37"/>
  <c r="E129" i="37"/>
  <c r="E66" i="37"/>
  <c r="D55" i="37"/>
  <c r="D54" i="37"/>
  <c r="D53" i="37"/>
  <c r="D52" i="37"/>
  <c r="D51" i="37"/>
  <c r="D49" i="37"/>
  <c r="D48" i="37"/>
  <c r="D29" i="37"/>
  <c r="D27" i="37"/>
  <c r="D26" i="37"/>
  <c r="D15" i="37"/>
  <c r="E25" i="37" s="1"/>
  <c r="E161" i="36"/>
  <c r="D141" i="36"/>
  <c r="E130" i="36"/>
  <c r="E129" i="36"/>
  <c r="E66" i="36"/>
  <c r="D55" i="36"/>
  <c r="D54" i="36"/>
  <c r="D53" i="36"/>
  <c r="D52" i="36"/>
  <c r="D51" i="36"/>
  <c r="D49" i="36"/>
  <c r="D48" i="36"/>
  <c r="D29" i="36"/>
  <c r="D27" i="36"/>
  <c r="D26" i="36"/>
  <c r="D15" i="36"/>
  <c r="E25" i="36" s="1"/>
  <c r="D138" i="32"/>
  <c r="D138" i="31"/>
  <c r="D138" i="30"/>
  <c r="D138" i="29"/>
  <c r="D138" i="9"/>
  <c r="G59" i="2"/>
  <c r="E67" i="36" s="1"/>
  <c r="E67" i="37" l="1"/>
  <c r="E27" i="37"/>
  <c r="E61" i="37"/>
  <c r="E26" i="37"/>
  <c r="E29" i="36"/>
  <c r="E29" i="37"/>
  <c r="E26" i="36"/>
  <c r="E27" i="36"/>
  <c r="E61" i="36"/>
  <c r="E31" i="37" l="1"/>
  <c r="E104" i="37" s="1"/>
  <c r="E31" i="36"/>
  <c r="E104" i="36" s="1"/>
  <c r="E149" i="37"/>
  <c r="D142" i="35"/>
  <c r="D61" i="35"/>
  <c r="E161" i="35"/>
  <c r="D141" i="35"/>
  <c r="E130" i="35"/>
  <c r="E129" i="35"/>
  <c r="E67" i="35"/>
  <c r="D55" i="35"/>
  <c r="D54" i="35"/>
  <c r="D53" i="35"/>
  <c r="D52" i="35"/>
  <c r="D51" i="35"/>
  <c r="D49" i="35"/>
  <c r="D48" i="35"/>
  <c r="D29" i="35"/>
  <c r="D27" i="35"/>
  <c r="D26" i="35"/>
  <c r="D15" i="35"/>
  <c r="E25" i="35" s="1"/>
  <c r="D142" i="34"/>
  <c r="D61" i="34"/>
  <c r="E161" i="34"/>
  <c r="D141" i="34"/>
  <c r="E130" i="34"/>
  <c r="E129" i="34"/>
  <c r="E67" i="34"/>
  <c r="D55" i="34"/>
  <c r="D54" i="34"/>
  <c r="D53" i="34"/>
  <c r="D52" i="34"/>
  <c r="D51" i="34"/>
  <c r="D49" i="34"/>
  <c r="D48" i="34"/>
  <c r="D29" i="34"/>
  <c r="D27" i="34"/>
  <c r="D26" i="34"/>
  <c r="D15" i="34"/>
  <c r="E25" i="34" s="1"/>
  <c r="D142" i="33"/>
  <c r="D61" i="33"/>
  <c r="E161" i="33"/>
  <c r="D141" i="33"/>
  <c r="E130" i="33"/>
  <c r="E129" i="33"/>
  <c r="E67" i="33"/>
  <c r="D55" i="33"/>
  <c r="D54" i="33"/>
  <c r="D53" i="33"/>
  <c r="D52" i="33"/>
  <c r="D51" i="33"/>
  <c r="D49" i="33"/>
  <c r="D48" i="33"/>
  <c r="D29" i="33"/>
  <c r="D27" i="33"/>
  <c r="D26" i="33"/>
  <c r="D15" i="33"/>
  <c r="E25" i="33" s="1"/>
  <c r="D142" i="32"/>
  <c r="D61" i="32"/>
  <c r="E161" i="32"/>
  <c r="D141" i="32"/>
  <c r="E130" i="32"/>
  <c r="E129" i="32"/>
  <c r="E67" i="32"/>
  <c r="D55" i="32"/>
  <c r="D54" i="32"/>
  <c r="D53" i="32"/>
  <c r="D52" i="32"/>
  <c r="D51" i="32"/>
  <c r="D49" i="32"/>
  <c r="D48" i="32"/>
  <c r="D29" i="32"/>
  <c r="D27" i="32"/>
  <c r="D26" i="32"/>
  <c r="D15" i="32"/>
  <c r="E25" i="32" s="1"/>
  <c r="D142" i="31"/>
  <c r="E161" i="31"/>
  <c r="D141" i="31"/>
  <c r="E130" i="31"/>
  <c r="E129" i="31"/>
  <c r="E67" i="31"/>
  <c r="D55" i="31"/>
  <c r="D54" i="31"/>
  <c r="D53" i="31"/>
  <c r="D52" i="31"/>
  <c r="D51" i="31"/>
  <c r="D49" i="31"/>
  <c r="D48" i="31"/>
  <c r="D29" i="31"/>
  <c r="D27" i="31"/>
  <c r="D26" i="31"/>
  <c r="D15" i="31"/>
  <c r="E25" i="31" s="1"/>
  <c r="D142" i="30"/>
  <c r="D61" i="30"/>
  <c r="E161" i="30"/>
  <c r="D141" i="30"/>
  <c r="E130" i="30"/>
  <c r="E129" i="30"/>
  <c r="E67" i="30"/>
  <c r="D55" i="30"/>
  <c r="D54" i="30"/>
  <c r="D53" i="30"/>
  <c r="D52" i="30"/>
  <c r="D51" i="30"/>
  <c r="D49" i="30"/>
  <c r="D48" i="30"/>
  <c r="D29" i="30"/>
  <c r="D27" i="30"/>
  <c r="D26" i="30"/>
  <c r="D15" i="30"/>
  <c r="E25" i="30" s="1"/>
  <c r="D142" i="29"/>
  <c r="D61" i="29"/>
  <c r="E161" i="29"/>
  <c r="D141" i="29"/>
  <c r="E130" i="29"/>
  <c r="E129" i="29"/>
  <c r="E67" i="29"/>
  <c r="D55" i="29"/>
  <c r="D54" i="29"/>
  <c r="D53" i="29"/>
  <c r="D52" i="29"/>
  <c r="D51" i="29"/>
  <c r="D49" i="29"/>
  <c r="D48" i="29"/>
  <c r="D29" i="29"/>
  <c r="D27" i="29"/>
  <c r="D26" i="29"/>
  <c r="D15" i="29"/>
  <c r="E25" i="29" s="1"/>
  <c r="D142" i="28"/>
  <c r="D61" i="28"/>
  <c r="E161" i="28"/>
  <c r="D141" i="28"/>
  <c r="E130" i="28"/>
  <c r="E129" i="28"/>
  <c r="E67" i="28"/>
  <c r="D55" i="28"/>
  <c r="D54" i="28"/>
  <c r="D53" i="28"/>
  <c r="D52" i="28"/>
  <c r="D51" i="28"/>
  <c r="D49" i="28"/>
  <c r="D48" i="28"/>
  <c r="D29" i="28"/>
  <c r="D27" i="28"/>
  <c r="D26" i="28"/>
  <c r="D15" i="28"/>
  <c r="E25" i="28" s="1"/>
  <c r="D142" i="9"/>
  <c r="D61" i="9"/>
  <c r="E149" i="36" l="1"/>
  <c r="E27" i="30"/>
  <c r="E29" i="32"/>
  <c r="E27" i="33"/>
  <c r="E61" i="35"/>
  <c r="E27" i="35"/>
  <c r="E61" i="28"/>
  <c r="E27" i="29"/>
  <c r="E27" i="31"/>
  <c r="E29" i="35"/>
  <c r="E29" i="30"/>
  <c r="E29" i="31"/>
  <c r="E61" i="32"/>
  <c r="E27" i="28"/>
  <c r="E29" i="29"/>
  <c r="E26" i="32"/>
  <c r="E29" i="33"/>
  <c r="E61" i="33"/>
  <c r="E29" i="28"/>
  <c r="E61" i="29"/>
  <c r="E26" i="30"/>
  <c r="E61" i="30"/>
  <c r="E26" i="31"/>
  <c r="E61" i="31"/>
  <c r="E27" i="32"/>
  <c r="E31" i="32" s="1"/>
  <c r="E104" i="32" s="1"/>
  <c r="E29" i="34"/>
  <c r="E26" i="35"/>
  <c r="E26" i="34"/>
  <c r="E27" i="34"/>
  <c r="E61" i="34"/>
  <c r="E26" i="33"/>
  <c r="E26" i="29"/>
  <c r="E26" i="28"/>
  <c r="J17" i="26"/>
  <c r="E31" i="31" l="1"/>
  <c r="E104" i="31" s="1"/>
  <c r="E31" i="35"/>
  <c r="E104" i="35" s="1"/>
  <c r="E31" i="30"/>
  <c r="E104" i="30" s="1"/>
  <c r="E31" i="28"/>
  <c r="E31" i="29"/>
  <c r="E104" i="29" s="1"/>
  <c r="E31" i="34"/>
  <c r="E104" i="34" s="1"/>
  <c r="E31" i="33"/>
  <c r="E104" i="33" s="1"/>
  <c r="E149" i="35"/>
  <c r="E149" i="32"/>
  <c r="E149" i="31"/>
  <c r="E130" i="9"/>
  <c r="E129" i="9"/>
  <c r="I10" i="27"/>
  <c r="I11" i="27" s="1"/>
  <c r="G101" i="2" s="1"/>
  <c r="I50" i="26"/>
  <c r="J50" i="26" s="1"/>
  <c r="I49" i="26"/>
  <c r="J49" i="26" s="1"/>
  <c r="I48" i="26"/>
  <c r="J48" i="26" s="1"/>
  <c r="I47" i="26"/>
  <c r="J47" i="26" s="1"/>
  <c r="I46" i="26"/>
  <c r="J46" i="26" s="1"/>
  <c r="I45" i="26"/>
  <c r="J45" i="26" s="1"/>
  <c r="I44" i="26"/>
  <c r="J44" i="26" s="1"/>
  <c r="I43" i="26"/>
  <c r="J43" i="26" s="1"/>
  <c r="J42" i="26"/>
  <c r="I41" i="26"/>
  <c r="J41" i="26" s="1"/>
  <c r="I33" i="26"/>
  <c r="J33" i="26" s="1"/>
  <c r="I32" i="26"/>
  <c r="J32" i="26" s="1"/>
  <c r="I31" i="26"/>
  <c r="J31" i="26" s="1"/>
  <c r="I30" i="26"/>
  <c r="J30" i="26" s="1"/>
  <c r="I29" i="26"/>
  <c r="J29" i="26" s="1"/>
  <c r="I28" i="26"/>
  <c r="J28" i="26" s="1"/>
  <c r="I27" i="26"/>
  <c r="J27" i="26" s="1"/>
  <c r="I26" i="26"/>
  <c r="J26" i="26" s="1"/>
  <c r="J25" i="26"/>
  <c r="J24" i="26"/>
  <c r="I24" i="26"/>
  <c r="I15" i="26"/>
  <c r="E15" i="26"/>
  <c r="J15" i="26" s="1"/>
  <c r="J14" i="26"/>
  <c r="I14" i="26"/>
  <c r="J13" i="26"/>
  <c r="I12" i="26"/>
  <c r="J12" i="26" s="1"/>
  <c r="J11" i="26"/>
  <c r="I11" i="26"/>
  <c r="I10" i="26"/>
  <c r="J10" i="26" s="1"/>
  <c r="F19" i="25"/>
  <c r="H19" i="25" s="1"/>
  <c r="I19" i="25" s="1"/>
  <c r="H18" i="25"/>
  <c r="I18" i="25" s="1"/>
  <c r="F18" i="25"/>
  <c r="H17" i="25"/>
  <c r="I17" i="25" s="1"/>
  <c r="F17" i="25"/>
  <c r="F16" i="25"/>
  <c r="H16" i="25" s="1"/>
  <c r="I16" i="25" s="1"/>
  <c r="F15" i="25"/>
  <c r="H15" i="25" s="1"/>
  <c r="I15" i="25" s="1"/>
  <c r="H14" i="25"/>
  <c r="I14" i="25" s="1"/>
  <c r="F14" i="25"/>
  <c r="H13" i="25"/>
  <c r="I13" i="25" s="1"/>
  <c r="F13" i="25"/>
  <c r="F12" i="25"/>
  <c r="H12" i="25" s="1"/>
  <c r="I12" i="25" s="1"/>
  <c r="F11" i="25"/>
  <c r="H11" i="25" s="1"/>
  <c r="I11" i="25" s="1"/>
  <c r="H10" i="25"/>
  <c r="I10" i="25" s="1"/>
  <c r="F10" i="25"/>
  <c r="E161" i="9"/>
  <c r="D141" i="9"/>
  <c r="D55" i="9"/>
  <c r="D54" i="9"/>
  <c r="D53" i="9"/>
  <c r="D52" i="9"/>
  <c r="D51" i="9"/>
  <c r="D49" i="9"/>
  <c r="D48" i="9"/>
  <c r="D29" i="9"/>
  <c r="D27" i="9"/>
  <c r="D26" i="9"/>
  <c r="D15" i="9"/>
  <c r="E25" i="9" s="1"/>
  <c r="G114" i="2"/>
  <c r="G95" i="2"/>
  <c r="G94" i="2"/>
  <c r="G93" i="2"/>
  <c r="G84" i="2"/>
  <c r="G83" i="2"/>
  <c r="G82" i="2"/>
  <c r="G81" i="2"/>
  <c r="G80" i="2"/>
  <c r="G79" i="2"/>
  <c r="G70" i="2"/>
  <c r="G69" i="2"/>
  <c r="G67" i="2"/>
  <c r="G62" i="2"/>
  <c r="G60" i="2"/>
  <c r="G57" i="2"/>
  <c r="G56" i="2"/>
  <c r="G54" i="2"/>
  <c r="G53" i="2"/>
  <c r="E52" i="2"/>
  <c r="G52" i="2" s="1"/>
  <c r="E51" i="2"/>
  <c r="E49" i="2"/>
  <c r="G38" i="2"/>
  <c r="G31" i="2"/>
  <c r="G30" i="2"/>
  <c r="G29" i="2"/>
  <c r="G22" i="2"/>
  <c r="G16" i="2"/>
  <c r="D86" i="36" l="1"/>
  <c r="E86" i="36" s="1"/>
  <c r="D86" i="37"/>
  <c r="E86" i="37" s="1"/>
  <c r="D140" i="36"/>
  <c r="D139" i="36" s="1"/>
  <c r="D143" i="36" s="1"/>
  <c r="D140" i="37"/>
  <c r="D139" i="37" s="1"/>
  <c r="D143" i="37" s="1"/>
  <c r="D50" i="37"/>
  <c r="D56" i="37" s="1"/>
  <c r="D50" i="36"/>
  <c r="D56" i="36" s="1"/>
  <c r="E62" i="36"/>
  <c r="E63" i="36" s="1"/>
  <c r="E62" i="37"/>
  <c r="E63" i="37" s="1"/>
  <c r="D87" i="37"/>
  <c r="E87" i="37" s="1"/>
  <c r="D87" i="36"/>
  <c r="E87" i="36" s="1"/>
  <c r="D101" i="36"/>
  <c r="E101" i="36" s="1"/>
  <c r="D101" i="37"/>
  <c r="E101" i="37" s="1"/>
  <c r="E104" i="28"/>
  <c r="D100" i="37"/>
  <c r="E100" i="37" s="1"/>
  <c r="D100" i="36"/>
  <c r="E100" i="36" s="1"/>
  <c r="E69" i="36"/>
  <c r="E69" i="37"/>
  <c r="G86" i="2"/>
  <c r="D98" i="36"/>
  <c r="D98" i="37"/>
  <c r="D102" i="36"/>
  <c r="E102" i="36" s="1"/>
  <c r="D102" i="37"/>
  <c r="E102" i="37" s="1"/>
  <c r="E149" i="29"/>
  <c r="E65" i="37"/>
  <c r="E65" i="36"/>
  <c r="D112" i="37"/>
  <c r="D112" i="36"/>
  <c r="D39" i="37"/>
  <c r="D39" i="36"/>
  <c r="D40" i="28"/>
  <c r="E40" i="28" s="1"/>
  <c r="D40" i="36"/>
  <c r="E40" i="36" s="1"/>
  <c r="D40" i="37"/>
  <c r="E40" i="37" s="1"/>
  <c r="E64" i="37"/>
  <c r="E64" i="36"/>
  <c r="D84" i="37"/>
  <c r="E84" i="37" s="1"/>
  <c r="D84" i="36"/>
  <c r="E84" i="36" s="1"/>
  <c r="D99" i="37"/>
  <c r="E99" i="37" s="1"/>
  <c r="D99" i="36"/>
  <c r="E99" i="36" s="1"/>
  <c r="D103" i="37"/>
  <c r="E103" i="37" s="1"/>
  <c r="D103" i="36"/>
  <c r="E103" i="36" s="1"/>
  <c r="E149" i="34"/>
  <c r="E40" i="34"/>
  <c r="E68" i="37"/>
  <c r="E68" i="36"/>
  <c r="E149" i="28"/>
  <c r="E149" i="30"/>
  <c r="E127" i="36"/>
  <c r="E127" i="37"/>
  <c r="E65" i="33"/>
  <c r="E65" i="32"/>
  <c r="E65" i="34"/>
  <c r="E65" i="29"/>
  <c r="E65" i="28"/>
  <c r="E65" i="35"/>
  <c r="E65" i="30"/>
  <c r="E65" i="31"/>
  <c r="D84" i="34"/>
  <c r="E84" i="34" s="1"/>
  <c r="D84" i="29"/>
  <c r="E84" i="29" s="1"/>
  <c r="D84" i="28"/>
  <c r="E84" i="28" s="1"/>
  <c r="D84" i="32"/>
  <c r="E84" i="32" s="1"/>
  <c r="D84" i="35"/>
  <c r="E84" i="35" s="1"/>
  <c r="D84" i="30"/>
  <c r="E84" i="30" s="1"/>
  <c r="D84" i="33"/>
  <c r="E84" i="33" s="1"/>
  <c r="D84" i="31"/>
  <c r="E84" i="31" s="1"/>
  <c r="D99" i="33"/>
  <c r="E99" i="33" s="1"/>
  <c r="D99" i="32"/>
  <c r="E99" i="32" s="1"/>
  <c r="D99" i="34"/>
  <c r="E99" i="34" s="1"/>
  <c r="D99" i="29"/>
  <c r="E99" i="29" s="1"/>
  <c r="D99" i="28"/>
  <c r="E99" i="28" s="1"/>
  <c r="D99" i="35"/>
  <c r="E99" i="35" s="1"/>
  <c r="D99" i="30"/>
  <c r="E99" i="30" s="1"/>
  <c r="D99" i="31"/>
  <c r="E99" i="31" s="1"/>
  <c r="D103" i="33"/>
  <c r="E103" i="33" s="1"/>
  <c r="D103" i="32"/>
  <c r="E103" i="32" s="1"/>
  <c r="D103" i="34"/>
  <c r="E103" i="34" s="1"/>
  <c r="D103" i="29"/>
  <c r="E103" i="29" s="1"/>
  <c r="D103" i="28"/>
  <c r="E103" i="28" s="1"/>
  <c r="D103" i="31"/>
  <c r="E103" i="31" s="1"/>
  <c r="D103" i="35"/>
  <c r="E103" i="35" s="1"/>
  <c r="D103" i="30"/>
  <c r="E103" i="30" s="1"/>
  <c r="D50" i="33"/>
  <c r="D56" i="33" s="1"/>
  <c r="D50" i="32"/>
  <c r="D56" i="32" s="1"/>
  <c r="D50" i="31"/>
  <c r="D56" i="31" s="1"/>
  <c r="D50" i="34"/>
  <c r="D56" i="34" s="1"/>
  <c r="D50" i="29"/>
  <c r="D56" i="29" s="1"/>
  <c r="D50" i="28"/>
  <c r="D56" i="28" s="1"/>
  <c r="D50" i="35"/>
  <c r="D56" i="35" s="1"/>
  <c r="D50" i="30"/>
  <c r="D56" i="30" s="1"/>
  <c r="E66" i="34"/>
  <c r="E66" i="29"/>
  <c r="E66" i="28"/>
  <c r="E66" i="35"/>
  <c r="E66" i="30"/>
  <c r="E66" i="32"/>
  <c r="E66" i="31"/>
  <c r="E66" i="33"/>
  <c r="D86" i="31"/>
  <c r="E86" i="31" s="1"/>
  <c r="D86" i="33"/>
  <c r="E86" i="33" s="1"/>
  <c r="D86" i="32"/>
  <c r="E86" i="32" s="1"/>
  <c r="D86" i="35"/>
  <c r="E86" i="35" s="1"/>
  <c r="D86" i="30"/>
  <c r="E86" i="30" s="1"/>
  <c r="D86" i="34"/>
  <c r="E86" i="34" s="1"/>
  <c r="D86" i="29"/>
  <c r="E86" i="29" s="1"/>
  <c r="D86" i="28"/>
  <c r="E86" i="28" s="1"/>
  <c r="D100" i="34"/>
  <c r="E100" i="34" s="1"/>
  <c r="D100" i="29"/>
  <c r="E100" i="29" s="1"/>
  <c r="D100" i="28"/>
  <c r="E100" i="28" s="1"/>
  <c r="D100" i="35"/>
  <c r="E100" i="35" s="1"/>
  <c r="D100" i="30"/>
  <c r="E100" i="30" s="1"/>
  <c r="D100" i="33"/>
  <c r="E100" i="33" s="1"/>
  <c r="D100" i="31"/>
  <c r="E100" i="31" s="1"/>
  <c r="D100" i="32"/>
  <c r="E100" i="32" s="1"/>
  <c r="D140" i="35"/>
  <c r="D139" i="35" s="1"/>
  <c r="D143" i="35" s="1"/>
  <c r="D140" i="30"/>
  <c r="D139" i="30" s="1"/>
  <c r="D143" i="30" s="1"/>
  <c r="D140" i="32"/>
  <c r="D139" i="32" s="1"/>
  <c r="D143" i="32" s="1"/>
  <c r="D140" i="31"/>
  <c r="D139" i="31" s="1"/>
  <c r="D143" i="31" s="1"/>
  <c r="D140" i="33"/>
  <c r="D139" i="33" s="1"/>
  <c r="D143" i="33" s="1"/>
  <c r="D140" i="28"/>
  <c r="D139" i="28" s="1"/>
  <c r="D143" i="28" s="1"/>
  <c r="D140" i="34"/>
  <c r="D139" i="34" s="1"/>
  <c r="D143" i="34" s="1"/>
  <c r="D140" i="29"/>
  <c r="D139" i="29" s="1"/>
  <c r="D143" i="29" s="1"/>
  <c r="D39" i="33"/>
  <c r="D39" i="32"/>
  <c r="D39" i="34"/>
  <c r="D39" i="29"/>
  <c r="D39" i="28"/>
  <c r="D39" i="35"/>
  <c r="D39" i="30"/>
  <c r="D39" i="31"/>
  <c r="E68" i="31"/>
  <c r="E68" i="33"/>
  <c r="E68" i="32"/>
  <c r="E68" i="35"/>
  <c r="E68" i="34"/>
  <c r="E68" i="29"/>
  <c r="E68" i="28"/>
  <c r="E68" i="30"/>
  <c r="D87" i="33"/>
  <c r="E87" i="33" s="1"/>
  <c r="D87" i="32"/>
  <c r="E87" i="32" s="1"/>
  <c r="D87" i="34"/>
  <c r="E87" i="34" s="1"/>
  <c r="D87" i="29"/>
  <c r="E87" i="29" s="1"/>
  <c r="D87" i="28"/>
  <c r="E87" i="28" s="1"/>
  <c r="D87" i="31"/>
  <c r="E87" i="31" s="1"/>
  <c r="D87" i="35"/>
  <c r="E87" i="35" s="1"/>
  <c r="D87" i="30"/>
  <c r="E87" i="30" s="1"/>
  <c r="D101" i="35"/>
  <c r="E101" i="35" s="1"/>
  <c r="D101" i="30"/>
  <c r="E101" i="30" s="1"/>
  <c r="D101" i="31"/>
  <c r="E101" i="31" s="1"/>
  <c r="D101" i="33"/>
  <c r="E101" i="33" s="1"/>
  <c r="D101" i="32"/>
  <c r="E101" i="32" s="1"/>
  <c r="D101" i="34"/>
  <c r="E101" i="34" s="1"/>
  <c r="D101" i="29"/>
  <c r="E101" i="29" s="1"/>
  <c r="D101" i="28"/>
  <c r="E101" i="28" s="1"/>
  <c r="D40" i="9"/>
  <c r="D40" i="34"/>
  <c r="D40" i="29"/>
  <c r="E40" i="29" s="1"/>
  <c r="D40" i="35"/>
  <c r="E40" i="35" s="1"/>
  <c r="D40" i="30"/>
  <c r="E40" i="30" s="1"/>
  <c r="D40" i="33"/>
  <c r="E40" i="33" s="1"/>
  <c r="D40" i="32"/>
  <c r="E40" i="32" s="1"/>
  <c r="D40" i="31"/>
  <c r="E40" i="31" s="1"/>
  <c r="E64" i="31"/>
  <c r="E64" i="30"/>
  <c r="E64" i="33"/>
  <c r="E64" i="32"/>
  <c r="E64" i="35"/>
  <c r="E64" i="34"/>
  <c r="E64" i="29"/>
  <c r="E64" i="28"/>
  <c r="E69" i="33"/>
  <c r="E69" i="32"/>
  <c r="E69" i="31"/>
  <c r="E69" i="34"/>
  <c r="E69" i="29"/>
  <c r="E69" i="28"/>
  <c r="E69" i="35"/>
  <c r="E69" i="30"/>
  <c r="D98" i="31"/>
  <c r="D98" i="33"/>
  <c r="D98" i="32"/>
  <c r="D105" i="32" s="1"/>
  <c r="E105" i="32" s="1"/>
  <c r="D98" i="35"/>
  <c r="D98" i="34"/>
  <c r="D98" i="29"/>
  <c r="D98" i="28"/>
  <c r="D105" i="28" s="1"/>
  <c r="E105" i="28" s="1"/>
  <c r="D98" i="30"/>
  <c r="D102" i="31"/>
  <c r="E102" i="31" s="1"/>
  <c r="D102" i="35"/>
  <c r="E102" i="35" s="1"/>
  <c r="D102" i="30"/>
  <c r="E102" i="30" s="1"/>
  <c r="D102" i="33"/>
  <c r="E102" i="33" s="1"/>
  <c r="D102" i="32"/>
  <c r="E102" i="32" s="1"/>
  <c r="D102" i="34"/>
  <c r="E102" i="34" s="1"/>
  <c r="D102" i="29"/>
  <c r="E102" i="29" s="1"/>
  <c r="D102" i="28"/>
  <c r="E102" i="28" s="1"/>
  <c r="E62" i="35"/>
  <c r="E62" i="30"/>
  <c r="E62" i="31"/>
  <c r="E62" i="33"/>
  <c r="E62" i="32"/>
  <c r="E62" i="34"/>
  <c r="E62" i="29"/>
  <c r="E62" i="28"/>
  <c r="D112" i="34"/>
  <c r="D112" i="29"/>
  <c r="D112" i="28"/>
  <c r="D113" i="28" s="1"/>
  <c r="D112" i="32"/>
  <c r="D112" i="35"/>
  <c r="D112" i="30"/>
  <c r="D112" i="33"/>
  <c r="D113" i="33" s="1"/>
  <c r="D112" i="31"/>
  <c r="E149" i="33"/>
  <c r="E127" i="9"/>
  <c r="E127" i="31"/>
  <c r="E127" i="30"/>
  <c r="E127" i="29"/>
  <c r="E127" i="32"/>
  <c r="E127" i="34"/>
  <c r="E127" i="35"/>
  <c r="E127" i="33"/>
  <c r="E127" i="28"/>
  <c r="E27" i="9"/>
  <c r="E61" i="9"/>
  <c r="E26" i="9"/>
  <c r="E29" i="9"/>
  <c r="D87" i="9"/>
  <c r="G72" i="2"/>
  <c r="D100" i="9"/>
  <c r="E66" i="9"/>
  <c r="D84" i="9"/>
  <c r="G68" i="2"/>
  <c r="E62" i="9"/>
  <c r="E63" i="9" s="1"/>
  <c r="D112" i="9"/>
  <c r="E69" i="9"/>
  <c r="D99" i="9"/>
  <c r="D103" i="9"/>
  <c r="D140" i="9"/>
  <c r="D139" i="9" s="1"/>
  <c r="D143" i="9" s="1"/>
  <c r="D50" i="9"/>
  <c r="E64" i="9"/>
  <c r="E67" i="9"/>
  <c r="D101" i="9"/>
  <c r="D56" i="9"/>
  <c r="D39" i="9"/>
  <c r="G44" i="2"/>
  <c r="G71" i="2" s="1"/>
  <c r="E68" i="9"/>
  <c r="D86" i="9"/>
  <c r="D98" i="9"/>
  <c r="D105" i="9" s="1"/>
  <c r="D102" i="9"/>
  <c r="E65" i="9"/>
  <c r="I20" i="25"/>
  <c r="G100" i="2" s="1"/>
  <c r="E126" i="35" s="1"/>
  <c r="J16" i="26"/>
  <c r="J18" i="26" s="1"/>
  <c r="D105" i="36" l="1"/>
  <c r="E98" i="36"/>
  <c r="D105" i="29"/>
  <c r="E105" i="29" s="1"/>
  <c r="E98" i="33"/>
  <c r="D105" i="33"/>
  <c r="E105" i="33" s="1"/>
  <c r="D113" i="37"/>
  <c r="E112" i="37"/>
  <c r="E113" i="37" s="1"/>
  <c r="E119" i="37" s="1"/>
  <c r="D113" i="36"/>
  <c r="E112" i="36"/>
  <c r="E113" i="36" s="1"/>
  <c r="E119" i="36" s="1"/>
  <c r="D88" i="37"/>
  <c r="E88" i="37" s="1"/>
  <c r="D88" i="36"/>
  <c r="E88" i="36" s="1"/>
  <c r="D105" i="34"/>
  <c r="E105" i="34" s="1"/>
  <c r="D105" i="31"/>
  <c r="E105" i="31" s="1"/>
  <c r="E70" i="36"/>
  <c r="E77" i="36" s="1"/>
  <c r="D41" i="36"/>
  <c r="E39" i="36"/>
  <c r="E41" i="36" s="1"/>
  <c r="D85" i="36"/>
  <c r="E85" i="36" s="1"/>
  <c r="D85" i="37"/>
  <c r="E85" i="37" s="1"/>
  <c r="E90" i="37" s="1"/>
  <c r="E151" i="37" s="1"/>
  <c r="D89" i="36"/>
  <c r="E89" i="36" s="1"/>
  <c r="D89" i="37"/>
  <c r="E89" i="37" s="1"/>
  <c r="D105" i="30"/>
  <c r="E105" i="30" s="1"/>
  <c r="D105" i="35"/>
  <c r="E105" i="35" s="1"/>
  <c r="E70" i="37"/>
  <c r="E77" i="37" s="1"/>
  <c r="E90" i="36"/>
  <c r="E151" i="36" s="1"/>
  <c r="D41" i="37"/>
  <c r="E39" i="37"/>
  <c r="E41" i="37" s="1"/>
  <c r="D105" i="37"/>
  <c r="E98" i="37"/>
  <c r="E126" i="28"/>
  <c r="E126" i="33"/>
  <c r="E126" i="29"/>
  <c r="E126" i="36"/>
  <c r="E126" i="37"/>
  <c r="E126" i="31"/>
  <c r="E126" i="32"/>
  <c r="E126" i="9"/>
  <c r="E126" i="30"/>
  <c r="E126" i="34"/>
  <c r="E63" i="29"/>
  <c r="E70" i="29" s="1"/>
  <c r="E77" i="29" s="1"/>
  <c r="E112" i="33"/>
  <c r="E113" i="33" s="1"/>
  <c r="E119" i="33" s="1"/>
  <c r="D113" i="30"/>
  <c r="E112" i="30"/>
  <c r="E113" i="30" s="1"/>
  <c r="E119" i="30" s="1"/>
  <c r="D113" i="29"/>
  <c r="E112" i="29"/>
  <c r="E113" i="29" s="1"/>
  <c r="E119" i="29" s="1"/>
  <c r="E63" i="30"/>
  <c r="E70" i="30"/>
  <c r="E77" i="30" s="1"/>
  <c r="E98" i="32"/>
  <c r="D85" i="35"/>
  <c r="E85" i="35" s="1"/>
  <c r="D85" i="30"/>
  <c r="E85" i="30" s="1"/>
  <c r="D85" i="31"/>
  <c r="E85" i="31" s="1"/>
  <c r="D85" i="33"/>
  <c r="E85" i="33" s="1"/>
  <c r="D85" i="32"/>
  <c r="E85" i="32" s="1"/>
  <c r="D85" i="34"/>
  <c r="E85" i="34" s="1"/>
  <c r="D85" i="29"/>
  <c r="E85" i="29" s="1"/>
  <c r="D85" i="28"/>
  <c r="E85" i="28" s="1"/>
  <c r="D113" i="35"/>
  <c r="E112" i="35"/>
  <c r="E113" i="35" s="1"/>
  <c r="E119" i="35" s="1"/>
  <c r="D113" i="34"/>
  <c r="E112" i="34"/>
  <c r="E113" i="34" s="1"/>
  <c r="E119" i="34" s="1"/>
  <c r="E63" i="32"/>
  <c r="E70" i="32" s="1"/>
  <c r="E77" i="32" s="1"/>
  <c r="E63" i="35"/>
  <c r="E70" i="35" s="1"/>
  <c r="E77" i="35" s="1"/>
  <c r="E98" i="29"/>
  <c r="D41" i="31"/>
  <c r="E39" i="31"/>
  <c r="E41" i="31" s="1"/>
  <c r="D41" i="29"/>
  <c r="E39" i="29"/>
  <c r="E41" i="29" s="1"/>
  <c r="D89" i="35"/>
  <c r="E89" i="35" s="1"/>
  <c r="D89" i="30"/>
  <c r="E89" i="30" s="1"/>
  <c r="D89" i="34"/>
  <c r="E89" i="34" s="1"/>
  <c r="D89" i="31"/>
  <c r="E89" i="31" s="1"/>
  <c r="D89" i="29"/>
  <c r="E89" i="29" s="1"/>
  <c r="D89" i="33"/>
  <c r="E89" i="33" s="1"/>
  <c r="D89" i="32"/>
  <c r="E89" i="32" s="1"/>
  <c r="D89" i="28"/>
  <c r="E89" i="28" s="1"/>
  <c r="D113" i="31"/>
  <c r="E112" i="31"/>
  <c r="E113" i="31" s="1"/>
  <c r="E119" i="31" s="1"/>
  <c r="D113" i="32"/>
  <c r="E112" i="32"/>
  <c r="E113" i="32" s="1"/>
  <c r="E119" i="32" s="1"/>
  <c r="E63" i="28"/>
  <c r="E70" i="28" s="1"/>
  <c r="E77" i="28" s="1"/>
  <c r="E63" i="33"/>
  <c r="E70" i="33" s="1"/>
  <c r="E77" i="33" s="1"/>
  <c r="E98" i="34"/>
  <c r="E98" i="31"/>
  <c r="D41" i="30"/>
  <c r="E39" i="30"/>
  <c r="E41" i="30" s="1"/>
  <c r="D41" i="34"/>
  <c r="E39" i="34"/>
  <c r="E41" i="34" s="1"/>
  <c r="E63" i="31"/>
  <c r="E70" i="31" s="1"/>
  <c r="E77" i="31" s="1"/>
  <c r="E98" i="30"/>
  <c r="D41" i="35"/>
  <c r="E39" i="35"/>
  <c r="E41" i="35" s="1"/>
  <c r="E75" i="35" s="1"/>
  <c r="D41" i="32"/>
  <c r="E39" i="32"/>
  <c r="E41" i="32" s="1"/>
  <c r="E75" i="32" s="1"/>
  <c r="D88" i="34"/>
  <c r="E88" i="34" s="1"/>
  <c r="D88" i="29"/>
  <c r="E88" i="29" s="1"/>
  <c r="D88" i="28"/>
  <c r="E88" i="28" s="1"/>
  <c r="D88" i="33"/>
  <c r="E88" i="33" s="1"/>
  <c r="D88" i="35"/>
  <c r="E88" i="35" s="1"/>
  <c r="D88" i="30"/>
  <c r="E88" i="30" s="1"/>
  <c r="D88" i="32"/>
  <c r="E88" i="32" s="1"/>
  <c r="D88" i="31"/>
  <c r="E88" i="31" s="1"/>
  <c r="E98" i="35"/>
  <c r="E63" i="34"/>
  <c r="E70" i="34" s="1"/>
  <c r="E77" i="34" s="1"/>
  <c r="E98" i="28"/>
  <c r="E112" i="28"/>
  <c r="E113" i="28" s="1"/>
  <c r="E119" i="28" s="1"/>
  <c r="D41" i="28"/>
  <c r="E39" i="28"/>
  <c r="E41" i="28" s="1"/>
  <c r="E75" i="28" s="1"/>
  <c r="D41" i="33"/>
  <c r="E39" i="33"/>
  <c r="E41" i="33" s="1"/>
  <c r="E75" i="33" s="1"/>
  <c r="E31" i="9"/>
  <c r="E104" i="9" s="1"/>
  <c r="J34" i="26"/>
  <c r="J35" i="26" s="1"/>
  <c r="G103" i="2" s="1"/>
  <c r="J51" i="26"/>
  <c r="J52" i="26" s="1"/>
  <c r="J53" i="26" s="1"/>
  <c r="D88" i="9"/>
  <c r="D113" i="9"/>
  <c r="E70" i="9"/>
  <c r="E77" i="9" s="1"/>
  <c r="G87" i="2"/>
  <c r="G88" i="2" s="1"/>
  <c r="D41" i="9"/>
  <c r="D85" i="9"/>
  <c r="D89" i="9"/>
  <c r="E75" i="36" l="1"/>
  <c r="E43" i="36"/>
  <c r="E105" i="9"/>
  <c r="E105" i="37"/>
  <c r="D106" i="37"/>
  <c r="E105" i="36"/>
  <c r="D106" i="36"/>
  <c r="E106" i="36" s="1"/>
  <c r="D107" i="36"/>
  <c r="E43" i="37"/>
  <c r="E75" i="37"/>
  <c r="E87" i="9"/>
  <c r="E40" i="9"/>
  <c r="E43" i="33"/>
  <c r="E54" i="33" s="1"/>
  <c r="E90" i="34"/>
  <c r="E151" i="34" s="1"/>
  <c r="E149" i="9"/>
  <c r="E39" i="9"/>
  <c r="E41" i="9" s="1"/>
  <c r="E99" i="9"/>
  <c r="E102" i="9"/>
  <c r="E43" i="28"/>
  <c r="E54" i="28" s="1"/>
  <c r="E43" i="35"/>
  <c r="E54" i="35" s="1"/>
  <c r="E90" i="29"/>
  <c r="E151" i="29" s="1"/>
  <c r="E128" i="36"/>
  <c r="E131" i="36" s="1"/>
  <c r="E153" i="36" s="1"/>
  <c r="E128" i="37"/>
  <c r="E131" i="37" s="1"/>
  <c r="E153" i="37" s="1"/>
  <c r="E75" i="34"/>
  <c r="E43" i="34"/>
  <c r="E90" i="31"/>
  <c r="E151" i="31" s="1"/>
  <c r="E112" i="9"/>
  <c r="E113" i="9" s="1"/>
  <c r="E119" i="9" s="1"/>
  <c r="E86" i="9"/>
  <c r="E43" i="32"/>
  <c r="E50" i="32" s="1"/>
  <c r="D106" i="30"/>
  <c r="E106" i="30" s="1"/>
  <c r="D106" i="31"/>
  <c r="E106" i="31" s="1"/>
  <c r="E90" i="30"/>
  <c r="E151" i="30" s="1"/>
  <c r="D106" i="33"/>
  <c r="E106" i="33" s="1"/>
  <c r="E103" i="9"/>
  <c r="E89" i="9"/>
  <c r="E98" i="9"/>
  <c r="E101" i="9"/>
  <c r="E88" i="9"/>
  <c r="E100" i="9"/>
  <c r="E75" i="30"/>
  <c r="E43" i="30"/>
  <c r="E43" i="31"/>
  <c r="E75" i="31"/>
  <c r="D106" i="29"/>
  <c r="E106" i="29" s="1"/>
  <c r="E90" i="32"/>
  <c r="E151" i="32" s="1"/>
  <c r="E90" i="35"/>
  <c r="E151" i="35" s="1"/>
  <c r="E75" i="29"/>
  <c r="E43" i="29"/>
  <c r="D106" i="32"/>
  <c r="E106" i="32" s="1"/>
  <c r="E107" i="32" s="1"/>
  <c r="E118" i="32" s="1"/>
  <c r="E120" i="32" s="1"/>
  <c r="E152" i="32" s="1"/>
  <c r="E85" i="9"/>
  <c r="E84" i="9"/>
  <c r="D106" i="28"/>
  <c r="E106" i="28" s="1"/>
  <c r="D106" i="35"/>
  <c r="E106" i="35" s="1"/>
  <c r="D106" i="34"/>
  <c r="E106" i="34" s="1"/>
  <c r="E90" i="28"/>
  <c r="E151" i="28" s="1"/>
  <c r="E90" i="33"/>
  <c r="E151" i="33" s="1"/>
  <c r="E128" i="28"/>
  <c r="E131" i="28" s="1"/>
  <c r="E153" i="28" s="1"/>
  <c r="E128" i="34"/>
  <c r="E131" i="34" s="1"/>
  <c r="E153" i="34" s="1"/>
  <c r="E128" i="31"/>
  <c r="E131" i="31" s="1"/>
  <c r="E153" i="31" s="1"/>
  <c r="E128" i="29"/>
  <c r="E131" i="29" s="1"/>
  <c r="E153" i="29" s="1"/>
  <c r="E128" i="33"/>
  <c r="E131" i="33" s="1"/>
  <c r="E153" i="33" s="1"/>
  <c r="E128" i="35"/>
  <c r="E131" i="35" s="1"/>
  <c r="E153" i="35" s="1"/>
  <c r="E128" i="32"/>
  <c r="E131" i="32" s="1"/>
  <c r="E153" i="32" s="1"/>
  <c r="E128" i="30"/>
  <c r="E131" i="30" s="1"/>
  <c r="E153" i="30" s="1"/>
  <c r="E52" i="35"/>
  <c r="E50" i="35"/>
  <c r="E53" i="35"/>
  <c r="E51" i="35"/>
  <c r="E49" i="35"/>
  <c r="E48" i="33"/>
  <c r="E55" i="33"/>
  <c r="E53" i="33"/>
  <c r="E49" i="33"/>
  <c r="E52" i="33"/>
  <c r="E50" i="33"/>
  <c r="E52" i="32"/>
  <c r="E55" i="32"/>
  <c r="E128" i="9"/>
  <c r="E131" i="9" s="1"/>
  <c r="D106" i="9"/>
  <c r="E106" i="9" s="1"/>
  <c r="E107" i="36" l="1"/>
  <c r="E118" i="36" s="1"/>
  <c r="E120" i="36" s="1"/>
  <c r="E152" i="36" s="1"/>
  <c r="E54" i="36"/>
  <c r="E53" i="36"/>
  <c r="E55" i="36"/>
  <c r="E48" i="36"/>
  <c r="E52" i="36"/>
  <c r="E50" i="36"/>
  <c r="E51" i="36"/>
  <c r="E49" i="36"/>
  <c r="E48" i="37"/>
  <c r="E51" i="37"/>
  <c r="E54" i="37"/>
  <c r="E53" i="37"/>
  <c r="E50" i="37"/>
  <c r="E52" i="37"/>
  <c r="E49" i="37"/>
  <c r="E55" i="37"/>
  <c r="D107" i="37"/>
  <c r="E106" i="37"/>
  <c r="E107" i="37" s="1"/>
  <c r="E118" i="37" s="1"/>
  <c r="E120" i="37" s="1"/>
  <c r="E152" i="37" s="1"/>
  <c r="E48" i="35"/>
  <c r="E107" i="34"/>
  <c r="E118" i="34" s="1"/>
  <c r="E120" i="34" s="1"/>
  <c r="E152" i="34" s="1"/>
  <c r="D107" i="34"/>
  <c r="E51" i="33"/>
  <c r="E53" i="32"/>
  <c r="E54" i="32"/>
  <c r="E51" i="32"/>
  <c r="E107" i="29"/>
  <c r="E118" i="29" s="1"/>
  <c r="E120" i="29" s="1"/>
  <c r="E152" i="29" s="1"/>
  <c r="E90" i="9"/>
  <c r="E151" i="9" s="1"/>
  <c r="E53" i="28"/>
  <c r="E50" i="28"/>
  <c r="E52" i="28"/>
  <c r="E49" i="28"/>
  <c r="E55" i="35"/>
  <c r="E48" i="32"/>
  <c r="E49" i="32"/>
  <c r="E51" i="28"/>
  <c r="E48" i="28"/>
  <c r="E55" i="28"/>
  <c r="E107" i="31"/>
  <c r="E118" i="31" s="1"/>
  <c r="E120" i="31" s="1"/>
  <c r="E152" i="31" s="1"/>
  <c r="E107" i="33"/>
  <c r="E118" i="33" s="1"/>
  <c r="E120" i="33" s="1"/>
  <c r="E152" i="33" s="1"/>
  <c r="E75" i="9"/>
  <c r="E43" i="9"/>
  <c r="E50" i="9" s="1"/>
  <c r="E107" i="35"/>
  <c r="E118" i="35" s="1"/>
  <c r="E120" i="35" s="1"/>
  <c r="E152" i="35" s="1"/>
  <c r="D107" i="28"/>
  <c r="E52" i="29"/>
  <c r="E53" i="29"/>
  <c r="E54" i="29"/>
  <c r="E50" i="29"/>
  <c r="E51" i="29"/>
  <c r="E55" i="29"/>
  <c r="E48" i="29"/>
  <c r="E49" i="29"/>
  <c r="D107" i="29"/>
  <c r="E48" i="31"/>
  <c r="E53" i="31"/>
  <c r="E51" i="31"/>
  <c r="E49" i="31"/>
  <c r="E52" i="31"/>
  <c r="E55" i="31"/>
  <c r="E50" i="31"/>
  <c r="E54" i="31"/>
  <c r="D107" i="30"/>
  <c r="E52" i="34"/>
  <c r="E55" i="34"/>
  <c r="E51" i="34"/>
  <c r="E50" i="34"/>
  <c r="E53" i="34"/>
  <c r="E54" i="34"/>
  <c r="E48" i="34"/>
  <c r="E49" i="34"/>
  <c r="D107" i="35"/>
  <c r="E107" i="28"/>
  <c r="E118" i="28" s="1"/>
  <c r="E120" i="28" s="1"/>
  <c r="E152" i="28" s="1"/>
  <c r="D107" i="32"/>
  <c r="E50" i="30"/>
  <c r="E52" i="30"/>
  <c r="E53" i="30"/>
  <c r="E49" i="30"/>
  <c r="E54" i="30"/>
  <c r="E51" i="30"/>
  <c r="E48" i="30"/>
  <c r="E55" i="30"/>
  <c r="D107" i="33"/>
  <c r="D107" i="31"/>
  <c r="E107" i="30"/>
  <c r="E118" i="30" s="1"/>
  <c r="E120" i="30" s="1"/>
  <c r="E152" i="30" s="1"/>
  <c r="E56" i="35"/>
  <c r="E76" i="35" s="1"/>
  <c r="E78" i="35" s="1"/>
  <c r="E150" i="35" s="1"/>
  <c r="E154" i="35" s="1"/>
  <c r="E56" i="33"/>
  <c r="E76" i="33" s="1"/>
  <c r="E78" i="33" s="1"/>
  <c r="E150" i="33" s="1"/>
  <c r="G102" i="2"/>
  <c r="E107" i="9"/>
  <c r="E118" i="9" s="1"/>
  <c r="E120" i="9" s="1"/>
  <c r="E152" i="9" s="1"/>
  <c r="E153" i="9"/>
  <c r="D107" i="9"/>
  <c r="E56" i="36" l="1"/>
  <c r="E76" i="36" s="1"/>
  <c r="E78" i="36" s="1"/>
  <c r="E150" i="36" s="1"/>
  <c r="E154" i="36" s="1"/>
  <c r="E137" i="36" s="1"/>
  <c r="E56" i="37"/>
  <c r="E76" i="37" s="1"/>
  <c r="E78" i="37" s="1"/>
  <c r="E150" i="37" s="1"/>
  <c r="E154" i="37" s="1"/>
  <c r="E154" i="33"/>
  <c r="E56" i="32"/>
  <c r="E76" i="32" s="1"/>
  <c r="E78" i="32" s="1"/>
  <c r="E150" i="32" s="1"/>
  <c r="E154" i="32" s="1"/>
  <c r="E51" i="9"/>
  <c r="E56" i="28"/>
  <c r="E76" i="28" s="1"/>
  <c r="E78" i="28" s="1"/>
  <c r="E150" i="28" s="1"/>
  <c r="E154" i="28" s="1"/>
  <c r="E137" i="28" s="1"/>
  <c r="E52" i="9"/>
  <c r="E53" i="9"/>
  <c r="E54" i="9"/>
  <c r="E49" i="9"/>
  <c r="E48" i="9"/>
  <c r="E55" i="9"/>
  <c r="E56" i="29"/>
  <c r="E76" i="29" s="1"/>
  <c r="E78" i="29" s="1"/>
  <c r="E150" i="29" s="1"/>
  <c r="E154" i="29" s="1"/>
  <c r="E137" i="29" s="1"/>
  <c r="E138" i="29" s="1"/>
  <c r="E138" i="36"/>
  <c r="E140" i="36" s="1"/>
  <c r="E56" i="34"/>
  <c r="E76" i="34" s="1"/>
  <c r="E78" i="34" s="1"/>
  <c r="E150" i="34" s="1"/>
  <c r="E154" i="34" s="1"/>
  <c r="E137" i="34" s="1"/>
  <c r="E56" i="30"/>
  <c r="E76" i="30" s="1"/>
  <c r="E78" i="30" s="1"/>
  <c r="E150" i="30" s="1"/>
  <c r="E154" i="30" s="1"/>
  <c r="E137" i="30" s="1"/>
  <c r="E138" i="30" s="1"/>
  <c r="E141" i="30" s="1"/>
  <c r="E56" i="31"/>
  <c r="E76" i="31" s="1"/>
  <c r="E78" i="31" s="1"/>
  <c r="E150" i="31" s="1"/>
  <c r="E154" i="31" s="1"/>
  <c r="E137" i="31" s="1"/>
  <c r="E137" i="35"/>
  <c r="E138" i="35" s="1"/>
  <c r="E139" i="35" s="1"/>
  <c r="E137" i="33"/>
  <c r="E137" i="32"/>
  <c r="E56" i="9" l="1"/>
  <c r="E76" i="9" s="1"/>
  <c r="E78" i="9" s="1"/>
  <c r="E150" i="9" s="1"/>
  <c r="E154" i="9" s="1"/>
  <c r="E137" i="9" s="1"/>
  <c r="E137" i="37"/>
  <c r="E141" i="29"/>
  <c r="E142" i="29"/>
  <c r="E140" i="29"/>
  <c r="E139" i="29"/>
  <c r="E139" i="30"/>
  <c r="E142" i="30"/>
  <c r="E140" i="30"/>
  <c r="E138" i="34"/>
  <c r="E139" i="34" s="1"/>
  <c r="E138" i="31"/>
  <c r="E139" i="31" s="1"/>
  <c r="E142" i="36"/>
  <c r="E139" i="36"/>
  <c r="E141" i="36"/>
  <c r="E142" i="35"/>
  <c r="E141" i="35"/>
  <c r="E140" i="35"/>
  <c r="E138" i="28"/>
  <c r="E140" i="28" s="1"/>
  <c r="E138" i="33"/>
  <c r="E141" i="33" s="1"/>
  <c r="E138" i="32"/>
  <c r="E142" i="32" s="1"/>
  <c r="E138" i="9"/>
  <c r="E141" i="9" s="1"/>
  <c r="E138" i="37" l="1"/>
  <c r="E143" i="29"/>
  <c r="E155" i="29" s="1"/>
  <c r="E156" i="29" s="1"/>
  <c r="E160" i="29" s="1"/>
  <c r="E162" i="29" s="1"/>
  <c r="E11" i="1" s="1"/>
  <c r="G11" i="1" s="1"/>
  <c r="E140" i="31"/>
  <c r="E141" i="31"/>
  <c r="E143" i="30"/>
  <c r="E155" i="30" s="1"/>
  <c r="E156" i="30" s="1"/>
  <c r="E160" i="30" s="1"/>
  <c r="E162" i="30" s="1"/>
  <c r="E12" i="1" s="1"/>
  <c r="G12" i="1" s="1"/>
  <c r="E142" i="31"/>
  <c r="E143" i="36"/>
  <c r="E155" i="36" s="1"/>
  <c r="E156" i="36" s="1"/>
  <c r="E160" i="36" s="1"/>
  <c r="E162" i="36" s="1"/>
  <c r="E15" i="1" s="1"/>
  <c r="G15" i="1" s="1"/>
  <c r="E142" i="34"/>
  <c r="E140" i="34"/>
  <c r="E141" i="34"/>
  <c r="E139" i="32"/>
  <c r="E141" i="32"/>
  <c r="E143" i="35"/>
  <c r="E155" i="35" s="1"/>
  <c r="E156" i="35" s="1"/>
  <c r="E160" i="35" s="1"/>
  <c r="E162" i="35" s="1"/>
  <c r="E19" i="1" s="1"/>
  <c r="G19" i="1" s="1"/>
  <c r="E140" i="33"/>
  <c r="E139" i="33"/>
  <c r="E142" i="33"/>
  <c r="E142" i="28"/>
  <c r="E141" i="28"/>
  <c r="E139" i="28"/>
  <c r="E140" i="32"/>
  <c r="E142" i="9"/>
  <c r="E140" i="9"/>
  <c r="E139" i="9"/>
  <c r="E140" i="37" l="1"/>
  <c r="E139" i="37"/>
  <c r="E142" i="37"/>
  <c r="E141" i="37"/>
  <c r="E143" i="34"/>
  <c r="E155" i="34" s="1"/>
  <c r="E156" i="34" s="1"/>
  <c r="E160" i="34" s="1"/>
  <c r="E162" i="34" s="1"/>
  <c r="E18" i="1" s="1"/>
  <c r="G18" i="1" s="1"/>
  <c r="E143" i="31"/>
  <c r="E155" i="31" s="1"/>
  <c r="E156" i="31" s="1"/>
  <c r="E160" i="31" s="1"/>
  <c r="E162" i="31" s="1"/>
  <c r="E13" i="1" s="1"/>
  <c r="G13" i="1" s="1"/>
  <c r="E143" i="32"/>
  <c r="E155" i="32" s="1"/>
  <c r="E156" i="32" s="1"/>
  <c r="E160" i="32" s="1"/>
  <c r="E162" i="32" s="1"/>
  <c r="E14" i="1" s="1"/>
  <c r="G14" i="1" s="1"/>
  <c r="E143" i="33"/>
  <c r="E155" i="33" s="1"/>
  <c r="E156" i="33" s="1"/>
  <c r="E160" i="33" s="1"/>
  <c r="E162" i="33" s="1"/>
  <c r="E16" i="1" s="1"/>
  <c r="G16" i="1" s="1"/>
  <c r="E143" i="28"/>
  <c r="E155" i="28" s="1"/>
  <c r="E156" i="28" s="1"/>
  <c r="E160" i="28" s="1"/>
  <c r="E162" i="28" s="1"/>
  <c r="E9" i="1" s="1"/>
  <c r="G9" i="1" s="1"/>
  <c r="E143" i="9"/>
  <c r="E155" i="9" s="1"/>
  <c r="E156" i="9" s="1"/>
  <c r="E160" i="9" s="1"/>
  <c r="E162" i="9" s="1"/>
  <c r="E10" i="1" s="1"/>
  <c r="G10" i="1" s="1"/>
  <c r="E143" i="37" l="1"/>
  <c r="E155" i="37" s="1"/>
  <c r="E156" i="37" s="1"/>
  <c r="E160" i="37" s="1"/>
  <c r="E162" i="37" s="1"/>
  <c r="E17" i="1" s="1"/>
  <c r="G17" i="1" s="1"/>
  <c r="G20" i="1" s="1"/>
</calcChain>
</file>

<file path=xl/comments1.xml><?xml version="1.0" encoding="utf-8"?>
<comments xmlns="http://schemas.openxmlformats.org/spreadsheetml/2006/main">
  <authors>
    <author/>
  </authors>
  <commentList>
    <comment ref="G10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12311.01.05 - EQUIPAMENTO DE PROTECAO, SEGURANCA E SOCORRO   
Vida Útil (anos): 10
Valor Residual: 10%</t>
        </r>
      </text>
    </comment>
    <comment ref="G11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12311.01.05 - EQUIPAMENTO DE PROTECAO, SEGURANCA E SOCORRO   
Vida Útil (anos): 10
Valor Residual: 10%</t>
        </r>
      </text>
    </comment>
    <comment ref="G12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12311.01.05 - EQUIPAMENTO DE PROTECAO, SEGURANCA E SOCORRO   
Vida Útil (anos): 10
Valor Residual: 10%</t>
        </r>
      </text>
    </comment>
    <comment ref="G13" authorId="0" shapeId="0">
      <text>
        <r>
          <rPr>
            <sz val="11"/>
            <color rgb="FF000000"/>
            <rFont val="Calibri"/>
            <family val="2"/>
            <charset val="1"/>
          </rPr>
          <t>Material de consumo</t>
        </r>
      </text>
    </comment>
    <comment ref="G14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12311.01.02 - APARELHOS E EQUIPAMENTOS DE COMUNICACAO
Vida Útil (anos): 10
Valor Residual: 20%</t>
        </r>
      </text>
    </comment>
    <comment ref="G15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12311.01.02 - APARELHOS E EQUIPAMENTOS DE COMUNICACAO
Vida Útil (anos): 10
Valor Residual: 20%</t>
        </r>
      </text>
    </comment>
    <comment ref="G24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12311.09.00 - ARMAMENTOS
Vida Útil (anos): 20
Valor Residual: 15%</t>
        </r>
      </text>
    </comment>
    <comment ref="G25" authorId="0" shapeId="0">
      <text>
        <r>
          <rPr>
            <sz val="11"/>
            <color rgb="FF000000"/>
            <rFont val="Calibri"/>
            <family val="2"/>
            <charset val="1"/>
          </rPr>
          <t>Validade após abertura da embalagem</t>
        </r>
      </text>
    </comment>
    <comment ref="G26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  <comment ref="G27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  <comment ref="G28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12311.01.05 - EQUIPAMENTO DE PROTECAO, SEGURANCA E SOCORRO   
Vida Útil (anos): 10
Valor Residual: 10%</t>
        </r>
      </text>
    </comment>
    <comment ref="G29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  <comment ref="G30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12311.01.05 - EQUIPAMENTO DE PROTECAO, SEGURANCA E SOCORRO   
Vida Útil (anos): 10
Valor Residual: 10%</t>
        </r>
      </text>
    </comment>
    <comment ref="G31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  <comment ref="G32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  <comment ref="G33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  <comment ref="G41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12311.09.00 - ARMAMENTOS
Vida Útil (anos): 20
Valor Residual: 15%</t>
        </r>
      </text>
    </comment>
    <comment ref="G42" authorId="0" shapeId="0">
      <text>
        <r>
          <rPr>
            <sz val="11"/>
            <color rgb="FF000000"/>
            <rFont val="Calibri"/>
            <family val="2"/>
            <charset val="1"/>
          </rPr>
          <t>Validade após abertura da embalagem</t>
        </r>
      </text>
    </comment>
    <comment ref="E43" authorId="0" shapeId="0">
      <text>
        <r>
          <rPr>
            <sz val="11"/>
            <color rgb="FF000000"/>
            <rFont val="Calibri"/>
            <family val="2"/>
            <charset val="1"/>
          </rPr>
          <t>1 por vigilante</t>
        </r>
      </text>
    </comment>
    <comment ref="G43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  <comment ref="G44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  <comment ref="E45" authorId="0" shapeId="0">
      <text>
        <r>
          <rPr>
            <sz val="11"/>
            <color rgb="FF000000"/>
            <rFont val="Calibri"/>
            <family val="2"/>
            <charset val="1"/>
          </rPr>
          <t>1 por vigilante</t>
        </r>
      </text>
    </comment>
    <comment ref="G45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12311.01.05 - EQUIPAMENTO DE PROTECAO, SEGURANCA E SOCORRO   
Vida Útil (anos): 10
Valor Residual: 10%</t>
        </r>
      </text>
    </comment>
    <comment ref="G46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  <comment ref="G47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12311.01.05 - EQUIPAMENTO DE PROTECAO, SEGURANCA E SOCORRO   
Vida Útil (anos): 10
Valor Residual: 10%</t>
        </r>
      </text>
    </comment>
    <comment ref="G48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  <comment ref="G49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  <comment ref="G50" authorId="0" shapeId="0">
      <text>
        <r>
          <rPr>
            <sz val="11"/>
            <color rgb="FF000000"/>
            <rFont val="Calibri"/>
            <family val="2"/>
            <charset val="1"/>
          </rPr>
          <t xml:space="preserve"> Macrofunção 02.03.30 do SIAFI 
CONTA CONTA 12311.01.25 - MAQUINAS, UTENSILIOS E EQUIPAMENTOS DIVERSOS   
Vida Útil (anos): 10
Valor Residual: 10%</t>
        </r>
      </text>
    </comment>
  </commentList>
</comments>
</file>

<file path=xl/sharedStrings.xml><?xml version="1.0" encoding="utf-8"?>
<sst xmlns="http://schemas.openxmlformats.org/spreadsheetml/2006/main" count="2730" uniqueCount="279">
  <si>
    <t>PLANILHA DE CUSTOS E FORMAÇÃO DE PREÇOS</t>
  </si>
  <si>
    <t>MODELO PARA A CONSOLIDAÇÃO E APRESENTAÇÃO DE PROPOSTAS</t>
  </si>
  <si>
    <t>Planilha em conformidade com as INs 05/2017 e 07/2018.</t>
  </si>
  <si>
    <t>ITEM</t>
  </si>
  <si>
    <t>UNIDADE</t>
  </si>
  <si>
    <t>POSTO</t>
  </si>
  <si>
    <t>VALOR MENSAL POR POSTO</t>
  </si>
  <si>
    <t>NÚMERO DE POSTOS</t>
  </si>
  <si>
    <t>44h semanais diurnas - de 2ª a 6ª feira, envolvendo 1 vigilante</t>
  </si>
  <si>
    <t>Equipamentos de Proteção Individual (EPIs)</t>
  </si>
  <si>
    <t>Equipamentos</t>
  </si>
  <si>
    <t>Sindicato</t>
  </si>
  <si>
    <t>Sindesp-PR</t>
  </si>
  <si>
    <t>Ano da Convenção Coletiva de Trabalho</t>
  </si>
  <si>
    <t>2022-2024</t>
  </si>
  <si>
    <t>Número de Registro no MTE</t>
  </si>
  <si>
    <t>PR000324/2022</t>
  </si>
  <si>
    <t>Salário Normativo da Categoria na CCT</t>
  </si>
  <si>
    <t>Módulo 1 - Composição da Remuneração</t>
  </si>
  <si>
    <t>Composição da Remuneração</t>
  </si>
  <si>
    <t>Percentual (%)</t>
  </si>
  <si>
    <t>A</t>
  </si>
  <si>
    <r>
      <rPr>
        <sz val="11"/>
        <color rgb="FF000000"/>
        <rFont val="Calibri"/>
        <family val="2"/>
        <charset val="1"/>
      </rPr>
      <t xml:space="preserve">Salário-Base - postos SDF
</t>
    </r>
    <r>
      <rPr>
        <b/>
        <sz val="10"/>
        <color rgb="FF376092"/>
        <rFont val="Calibri"/>
        <family val="2"/>
        <charset val="1"/>
      </rPr>
      <t>Equivalente a 8h diárias multiplicadas por 9,5 (média sábados, domingos e feriados), mais Descanso Semanal Remunerado (DSR), totalizando 89 horas/mês, Cláusula 24ª da CCT</t>
    </r>
  </si>
  <si>
    <t>B</t>
  </si>
  <si>
    <r>
      <rPr>
        <sz val="11"/>
        <color rgb="FF000000"/>
        <rFont val="Calibri"/>
        <family val="2"/>
        <charset val="1"/>
      </rPr>
      <t xml:space="preserve">Adicional de Periculosidade
</t>
    </r>
    <r>
      <rPr>
        <b/>
        <sz val="10"/>
        <color rgb="FF376092"/>
        <rFont val="Calibri"/>
        <family val="2"/>
        <charset val="1"/>
      </rPr>
      <t xml:space="preserve">§1º da Cláusula Terceira da CCT </t>
    </r>
  </si>
  <si>
    <t>C</t>
  </si>
  <si>
    <t>Adicional de Insalubridade</t>
  </si>
  <si>
    <t>D</t>
  </si>
  <si>
    <t>Adicional Noturno</t>
  </si>
  <si>
    <t>E</t>
  </si>
  <si>
    <t>Adicional de Hora Noturna Reduzida</t>
  </si>
  <si>
    <t>F</t>
  </si>
  <si>
    <r>
      <rPr>
        <sz val="11"/>
        <color rgb="FF000000"/>
        <rFont val="Calibri"/>
        <family val="2"/>
        <charset val="1"/>
      </rPr>
      <t xml:space="preserve">Gratificação por Acúmulo de Função (GAF) - postos Líder
</t>
    </r>
    <r>
      <rPr>
        <b/>
        <sz val="10"/>
        <color rgb="FF376092"/>
        <rFont val="Calibri"/>
        <family val="2"/>
        <charset val="1"/>
      </rPr>
      <t>Cláusula 03.8 da CCT</t>
    </r>
  </si>
  <si>
    <t>G</t>
  </si>
  <si>
    <r>
      <rPr>
        <sz val="11"/>
        <color rgb="FF000000"/>
        <rFont val="Calibri"/>
        <family val="2"/>
        <charset val="1"/>
      </rPr>
      <t xml:space="preserve">Horas Extras, Reflexos de Horas Extras no DSR e Reflexos  do DSR - postos SDF
</t>
    </r>
    <r>
      <rPr>
        <b/>
        <sz val="10"/>
        <color rgb="FF376092"/>
        <rFont val="Calibri"/>
        <family val="2"/>
        <charset val="1"/>
      </rPr>
      <t>Cláusula 24ª da CCT</t>
    </r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</si>
  <si>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</si>
  <si>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</si>
  <si>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</si>
  <si>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 e Adicional de Férias</t>
  </si>
  <si>
    <r>
      <rPr>
        <sz val="11"/>
        <color rgb="FF000000"/>
        <rFont val="Calibri"/>
        <family val="2"/>
        <charset val="1"/>
      </rPr>
      <t xml:space="preserve">13º (décimo terceiro) Salário
</t>
    </r>
    <r>
      <rPr>
        <b/>
        <sz val="10"/>
        <color rgb="FF376092"/>
        <rFont val="Calibri"/>
        <family val="2"/>
        <charset val="1"/>
      </rPr>
      <t>=1/12</t>
    </r>
  </si>
  <si>
    <r>
      <rPr>
        <sz val="11"/>
        <color rgb="FF000000"/>
        <rFont val="Calibri"/>
        <family val="2"/>
        <charset val="1"/>
      </rPr>
      <t xml:space="preserve">Adicional de Férias
</t>
    </r>
    <r>
      <rPr>
        <b/>
        <sz val="10"/>
        <color rgb="FF376092"/>
        <rFont val="Calibri"/>
        <family val="2"/>
        <charset val="1"/>
      </rPr>
      <t>=1/12 de 1/3</t>
    </r>
  </si>
  <si>
    <t>Total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</si>
  <si>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</si>
  <si>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</si>
  <si>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</si>
  <si>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</si>
  <si>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</si>
  <si>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r>
      <rPr>
        <sz val="11"/>
        <color rgb="FF000000"/>
        <rFont val="Calibri"/>
        <family val="2"/>
        <charset val="1"/>
      </rPr>
      <t xml:space="preserve">SAT
</t>
    </r>
    <r>
      <rPr>
        <b/>
        <sz val="10"/>
        <color rgb="FF376092"/>
        <rFont val="Calibri"/>
        <family val="2"/>
        <charset val="1"/>
      </rPr>
      <t>=(RAT)*(FAP)
Sendo RAT="Riscos Ambienais do Trabalho", fixado em 3%, e FAT="Fator Acidentário de Prevenção" da empresa, variável de 0,5 a 2,0.</t>
    </r>
  </si>
  <si>
    <t>SESC ou SESI</t>
  </si>
  <si>
    <t>SENAI - SENAC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</si>
  <si>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</si>
  <si>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</si>
  <si>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</si>
  <si>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</si>
  <si>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</si>
  <si>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</si>
  <si>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</si>
  <si>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</si>
  <si>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Especificação</t>
  </si>
  <si>
    <t>Quantidade</t>
  </si>
  <si>
    <t>Valor unit. (R$)</t>
  </si>
  <si>
    <t>Valor total (R$)</t>
  </si>
  <si>
    <r>
      <rPr>
        <sz val="11"/>
        <color rgb="FF000000"/>
        <rFont val="Calibri"/>
        <family val="2"/>
        <charset val="1"/>
      </rPr>
      <t xml:space="preserve">Transporte
</t>
    </r>
    <r>
      <rPr>
        <b/>
        <sz val="10"/>
        <color rgb="FF376092"/>
        <rFont val="Calibri"/>
        <family val="2"/>
        <charset val="1"/>
      </rPr>
      <t>=((2*Estimativa de dias trabalhados)*(Valor unitário da passagem))-(6%*Salário)
Contabilizado somente se resultar em valor positivo</t>
    </r>
  </si>
  <si>
    <t>Postos 12x36</t>
  </si>
  <si>
    <t>Variável, conforme localidade.</t>
  </si>
  <si>
    <t>Postos 44h</t>
  </si>
  <si>
    <t>Postos SDF</t>
  </si>
  <si>
    <r>
      <rPr>
        <sz val="11"/>
        <color rgb="FF000000"/>
        <rFont val="Calibri"/>
        <family val="2"/>
        <charset val="1"/>
      </rPr>
      <t xml:space="preserve">Auxílio-Refeição/Alimentação
</t>
    </r>
    <r>
      <rPr>
        <b/>
        <sz val="10"/>
        <color rgb="FF376092"/>
        <rFont val="Calibri"/>
        <family val="2"/>
        <charset val="1"/>
      </rPr>
      <t>=22*(Valor por dia Trabalhado)*0,8
Valor por dia trabalhado: determinado pela CCT
Inclui desconto de 20% referente ao PAT
Cláusula Décima Terceira da CCT</t>
    </r>
  </si>
  <si>
    <r>
      <rPr>
        <sz val="11"/>
        <color rgb="FF000000"/>
        <rFont val="Calibri"/>
        <family val="2"/>
        <charset val="1"/>
      </rPr>
      <t xml:space="preserve">Auxílio-Refeição/Alimentação - Férias
</t>
    </r>
    <r>
      <rPr>
        <b/>
        <sz val="10"/>
        <color rgb="FF376092"/>
        <rFont val="Calibri"/>
        <family val="2"/>
        <charset val="1"/>
      </rPr>
      <t>=(Auxílio-Refeição)/12
Prevê o pagamento do valor nas férias equivalente a um mês trabalhado
Inclui desconto de 20% referente ao PAT
§4º da Cláusula Décima Terceira da CCT</t>
    </r>
  </si>
  <si>
    <t>-</t>
  </si>
  <si>
    <t>Fórmula na própria planilha.</t>
  </si>
  <si>
    <r>
      <rPr>
        <sz val="11"/>
        <color rgb="FF000000"/>
        <rFont val="Calibri"/>
        <family val="2"/>
        <charset val="1"/>
      </rPr>
      <t xml:space="preserve">Auxílio-Refeição/Alimentação - Reciclagem
</t>
    </r>
    <r>
      <rPr>
        <b/>
        <sz val="10"/>
        <color rgb="FF376092"/>
        <rFont val="Calibri"/>
        <family val="2"/>
        <charset val="1"/>
      </rPr>
      <t>=(5*Valor por dia Trabalhado*0,8)/24
Prevê o pagamento do Auxílio durante ações de reciclagem, com 5 dias de reciclagem a cada 2 anos. Inclui desconto de 20% referente ao PAT.
Cláusula Décima Terceira da CCT, item d.</t>
    </r>
  </si>
  <si>
    <r>
      <rPr>
        <sz val="11"/>
        <color rgb="FF000000"/>
        <rFont val="Calibri"/>
        <family val="2"/>
        <charset val="1"/>
      </rPr>
      <t xml:space="preserve">Assistência Médica e Familiar (Plano de Saúde)
</t>
    </r>
    <r>
      <rPr>
        <b/>
        <sz val="10"/>
        <color rgb="FF376092"/>
        <rFont val="Calibri"/>
        <family val="2"/>
        <charset val="1"/>
      </rPr>
      <t>Cláusula 15ª da CCT</t>
    </r>
  </si>
  <si>
    <r>
      <rPr>
        <sz val="11"/>
        <color rgb="FF000000"/>
        <rFont val="Calibri"/>
        <family val="2"/>
        <charset val="1"/>
      </rPr>
      <t xml:space="preserve">Seguro de vida em grupo
</t>
    </r>
    <r>
      <rPr>
        <b/>
        <sz val="10"/>
        <color rgb="FF376092"/>
        <rFont val="Calibri"/>
        <family val="2"/>
        <charset val="1"/>
      </rPr>
      <t xml:space="preserve">Estimativa baseada em valores praticados em outras contratações do TRT9. A ser orçado pela empresa no momento da licitação. </t>
    </r>
  </si>
  <si>
    <t>I</t>
  </si>
  <si>
    <t>Outros (especificar)</t>
  </si>
  <si>
    <t>Módulo 3 - Provisão para Rescisão</t>
  </si>
  <si>
    <t>Provisão para Rescisão</t>
  </si>
  <si>
    <r>
      <rPr>
        <sz val="11"/>
        <color rgb="FF000000"/>
        <rFont val="Calibri"/>
        <family val="2"/>
        <charset val="1"/>
      </rPr>
      <t xml:space="preserve">Aviso Prévio Indenizado
</t>
    </r>
    <r>
      <rPr>
        <b/>
        <sz val="10"/>
        <color rgb="FF376092"/>
        <rFont val="Calibri"/>
        <family val="2"/>
        <charset val="1"/>
      </rPr>
      <t>=0,05*(1/12)</t>
    </r>
  </si>
  <si>
    <r>
      <rPr>
        <sz val="11"/>
        <color rgb="FF000000"/>
        <rFont val="Calibri"/>
        <family val="2"/>
        <charset val="1"/>
      </rPr>
      <t xml:space="preserve">Incidência do FGTS sobre o Aviso Prévio Indenizado
</t>
    </r>
    <r>
      <rPr>
        <b/>
        <sz val="10"/>
        <color rgb="FF376092"/>
        <rFont val="Calibri"/>
        <family val="2"/>
        <charset val="1"/>
      </rPr>
      <t>=(Item 2.2.H)*(Item 3.A)</t>
    </r>
  </si>
  <si>
    <r>
      <rPr>
        <sz val="11"/>
        <color rgb="FF000000"/>
        <rFont val="Calibri"/>
        <family val="2"/>
        <charset val="1"/>
      </rPr>
      <t xml:space="preserve">Multa do FGTS e contribuição social sobre o Aviso Prévio Indenizado
</t>
    </r>
    <r>
      <rPr>
        <b/>
        <sz val="10"/>
        <color rgb="FF376092"/>
        <rFont val="Calibri"/>
        <family val="2"/>
        <charset val="1"/>
      </rPr>
      <t>=0,08*0,4*0,9*(1+2/12+(1/3*1/12))</t>
    </r>
  </si>
  <si>
    <r>
      <rPr>
        <sz val="11"/>
        <color rgb="FF000000"/>
        <rFont val="Calibri"/>
        <family val="2"/>
        <charset val="1"/>
      </rPr>
      <t xml:space="preserve">Aviso Prévio Trabalhado
</t>
    </r>
    <r>
      <rPr>
        <b/>
        <sz val="10"/>
        <color rgb="FF376092"/>
        <rFont val="Calibri"/>
        <family val="2"/>
        <charset val="1"/>
      </rPr>
      <t>=(7/30)/12
Conforme recomendação Acórdão TCU nº 3.006/2010 e nº 1.094/2007</t>
    </r>
  </si>
  <si>
    <r>
      <rPr>
        <sz val="11"/>
        <color rgb="FF000000"/>
        <rFont val="Calibri"/>
        <family val="2"/>
        <charset val="1"/>
      </rPr>
      <t xml:space="preserve">Incidência dos encargos do submódulo 2.2 sobre o Aviso Prévio Trabalhado
</t>
    </r>
    <r>
      <rPr>
        <b/>
        <sz val="10"/>
        <color rgb="FF376092"/>
        <rFont val="Calibri"/>
        <family val="2"/>
        <charset val="1"/>
      </rPr>
      <t>=(Percentual Total do Módulo 2.2)*(Item 3.D)</t>
    </r>
  </si>
  <si>
    <r>
      <rPr>
        <sz val="11"/>
        <color rgb="FF000000"/>
        <rFont val="Calibri"/>
        <family val="2"/>
        <charset val="1"/>
      </rPr>
      <t xml:space="preserve">Multa do FGTS e contribuição social sobre o Aviso Prévio Trabalhado
</t>
    </r>
    <r>
      <rPr>
        <b/>
        <sz val="10"/>
        <color rgb="FF376092"/>
        <rFont val="Calibri"/>
        <family val="2"/>
        <charset val="1"/>
      </rPr>
      <t>=(Item 3.D)*0,08*0,4</t>
    </r>
  </si>
  <si>
    <t>Módulo 4 - Custo de Reposição do Profissional Ausente</t>
  </si>
  <si>
    <t>Submódulo 4.1 - Ausências Legais</t>
  </si>
  <si>
    <t>4.1</t>
  </si>
  <si>
    <t>Substituto nas Ausências Legais</t>
  </si>
  <si>
    <r>
      <rPr>
        <sz val="11"/>
        <color rgb="FF000000"/>
        <rFont val="Calibri"/>
        <family val="2"/>
        <charset val="1"/>
      </rPr>
      <t xml:space="preserve">Substituto na cobertura de Férias
</t>
    </r>
    <r>
      <rPr>
        <b/>
        <sz val="10"/>
        <color rgb="FF376092"/>
        <rFont val="Calibri"/>
        <family val="2"/>
        <charset val="1"/>
      </rPr>
      <t>=1/12
Cobertura de 1 mês de férias no ano.</t>
    </r>
  </si>
  <si>
    <r>
      <rPr>
        <sz val="11"/>
        <color rgb="FF000000"/>
        <rFont val="Calibri"/>
        <family val="2"/>
        <charset val="1"/>
      </rPr>
      <t xml:space="preserve">Substituto na cobertura de Ausências Legais
</t>
    </r>
    <r>
      <rPr>
        <b/>
        <sz val="10"/>
        <color rgb="FF376092"/>
        <rFont val="Calibri"/>
        <family val="2"/>
        <charset val="1"/>
      </rPr>
      <t>=1/30/12
Estimativa de 1 dia de licença por ano (STJ, 2020).</t>
    </r>
  </si>
  <si>
    <r>
      <rPr>
        <sz val="11"/>
        <color rgb="FF000000"/>
        <rFont val="Calibri"/>
        <family val="2"/>
        <charset val="1"/>
      </rPr>
      <t xml:space="preserve">Substituto na cobertura de Licença-Paternidade
</t>
    </r>
    <r>
      <rPr>
        <b/>
        <sz val="10"/>
        <color rgb="FF376092"/>
        <rFont val="Calibri"/>
        <family val="2"/>
        <charset val="1"/>
      </rPr>
      <t>=(5/30/12)*0,015
(5/30/12)= Estimativa de 5 dias de ausência legal por ano
0,015= média de trabalhadores que são pais durante o ano (IBGE apud STJ, 2020)</t>
    </r>
  </si>
  <si>
    <r>
      <rPr>
        <sz val="11"/>
        <color rgb="FF000000"/>
        <rFont val="Calibri"/>
        <family val="2"/>
        <charset val="1"/>
      </rPr>
      <t xml:space="preserve">Substituto na cobertura de Ausência por acidente de trabalho
</t>
    </r>
    <r>
      <rPr>
        <b/>
        <sz val="10"/>
        <color rgb="FF376092"/>
        <rFont val="Calibri"/>
        <family val="2"/>
        <charset val="1"/>
      </rPr>
      <t>=(1/12)*0,0178
Estimativa de 1 licença de 30 dias por ano multiplicada pela estimativa de ocorrência (STJ, 2020).</t>
    </r>
  </si>
  <si>
    <r>
      <rPr>
        <sz val="11"/>
        <color rgb="FF000000"/>
        <rFont val="Calibri"/>
        <family val="2"/>
        <charset val="1"/>
      </rPr>
      <t xml:space="preserve">Substituto na cobertura de Afastamento Maternidade
</t>
    </r>
    <r>
      <rPr>
        <b/>
        <sz val="10"/>
        <color rgb="FF376092"/>
        <rFont val="Calibri"/>
        <family val="2"/>
        <charset val="1"/>
      </rPr>
      <t>=11,11%*5,28%*50%
11,11%= custo efetivo do afastamento maternidade, incluindo provisão de férias e adicional de férias (STJ, 2020)
5,28%= estimativa de ocorrências no ano (STJ, 2020)
50%= 6 meses de licença no ano</t>
    </r>
  </si>
  <si>
    <t>Subtotal</t>
  </si>
  <si>
    <r>
      <rPr>
        <sz val="11"/>
        <color rgb="FF000000"/>
        <rFont val="Calibri"/>
        <family val="2"/>
        <charset val="1"/>
      </rPr>
      <t xml:space="preserve">Incidência do Submódulo 2.2 sobre a substituição nas Ausências Legais
</t>
    </r>
    <r>
      <rPr>
        <b/>
        <sz val="10"/>
        <color rgb="FF376092"/>
        <rFont val="Calibri"/>
        <family val="2"/>
        <charset val="1"/>
      </rPr>
      <t>=(Percentual Subtotal do Submódulo 4.1)*(Percentual Total do Módulo 2.2)</t>
    </r>
  </si>
  <si>
    <t>Submódulo 4.2 - Intrajornada</t>
  </si>
  <si>
    <t>4.2</t>
  </si>
  <si>
    <t>Intrajornada</t>
  </si>
  <si>
    <r>
      <rPr>
        <sz val="11"/>
        <color rgb="FF000000"/>
        <rFont val="Calibri"/>
        <family val="2"/>
        <charset val="1"/>
      </rPr>
      <t xml:space="preserve">Intervalo para repouso e alimentação - Postos 44h
</t>
    </r>
    <r>
      <rPr>
        <b/>
        <sz val="10"/>
        <color rgb="FF376092"/>
        <rFont val="Calibri"/>
        <family val="2"/>
        <charset val="1"/>
      </rPr>
      <t>=(Valor da hora trabalhada)*1,5 (hora extra)*(meia hora por dia, com 22 dias de trabalho no mês)
Compensação da redução do intervalo intrajornada para 30 minutos</t>
    </r>
  </si>
  <si>
    <r>
      <rPr>
        <sz val="11"/>
        <color rgb="FF000000"/>
        <rFont val="Calibri"/>
        <family val="2"/>
        <charset val="1"/>
      </rPr>
      <t xml:space="preserve">Intervalo para repouso e alimentação - Postos 12x36h
</t>
    </r>
    <r>
      <rPr>
        <b/>
        <sz val="10"/>
        <color rgb="FF376092"/>
        <rFont val="Calibri"/>
        <family val="2"/>
        <charset val="1"/>
      </rPr>
      <t>=(Valor da hora trabalhada)*1,5 (hora extra)*(meia hora por dia, com 15,22 dias de trabalho no mês)
Compensação da redução do intervalo intrajornada para 30 minutos</t>
    </r>
  </si>
  <si>
    <r>
      <rPr>
        <sz val="11"/>
        <color rgb="FF000000"/>
        <rFont val="Calibri"/>
        <family val="2"/>
        <charset val="1"/>
      </rPr>
      <t xml:space="preserve">Intervalo para repouso e alimentação - Postos SDF
</t>
    </r>
    <r>
      <rPr>
        <b/>
        <sz val="10"/>
        <color rgb="FF376092"/>
        <rFont val="Calibri"/>
        <family val="2"/>
        <charset val="1"/>
      </rPr>
      <t>=(Valor da hora trabalhada)*1,5 (hora extra)*9,5h (conforme Cláusula 24ª da CCT)</t>
    </r>
  </si>
  <si>
    <t>Módulo 5 - Insumos Diversos</t>
  </si>
  <si>
    <t>Insumos Diversos</t>
  </si>
  <si>
    <t>Valor (R$)</t>
  </si>
  <si>
    <r>
      <rPr>
        <sz val="11"/>
        <color rgb="FF000000"/>
        <rFont val="Calibri"/>
        <family val="2"/>
        <charset val="1"/>
      </rPr>
      <t xml:space="preserve">Uniformes
</t>
    </r>
    <r>
      <rPr>
        <b/>
        <sz val="10"/>
        <color rgb="FF376092"/>
        <rFont val="Calibri"/>
        <family val="2"/>
        <charset val="1"/>
      </rPr>
      <t xml:space="preserve">Estimativa baseada em pesquisa de preço. A ser orçado pela empresa no momento da licitação na aba "Uniformes". </t>
    </r>
  </si>
  <si>
    <r>
      <rPr>
        <sz val="11"/>
        <color rgb="FF000000"/>
        <rFont val="Calibri"/>
        <family val="2"/>
        <charset val="1"/>
      </rPr>
      <t xml:space="preserve">Equipamentos de Proteção Individual (EPIs)
</t>
    </r>
    <r>
      <rPr>
        <b/>
        <sz val="10"/>
        <color rgb="FF376092"/>
        <rFont val="Calibri"/>
        <family val="2"/>
        <charset val="1"/>
      </rPr>
      <t xml:space="preserve">Estimativa baseada em pesquisa de preço. A ser orçado pela empresa no momento da licitação na aba "EPIs". </t>
    </r>
  </si>
  <si>
    <r>
      <rPr>
        <sz val="11"/>
        <color rgb="FF000000"/>
        <rFont val="Calibri"/>
        <family val="2"/>
        <charset val="1"/>
      </rPr>
      <t xml:space="preserve">Equipamentos
</t>
    </r>
    <r>
      <rPr>
        <b/>
        <sz val="10"/>
        <color rgb="FF376092"/>
        <rFont val="Calibri"/>
        <family val="2"/>
        <charset val="1"/>
      </rPr>
      <t>Estimativa baseada em pesquisa de preço. A ser orçado pela empresa no momento da licitação na aba "Equipamentos". Quantitativo por profissional.</t>
    </r>
  </si>
  <si>
    <t>Postos 44h e SDF</t>
  </si>
  <si>
    <r>
      <rPr>
        <sz val="11"/>
        <color rgb="FF000000"/>
        <rFont val="Calibri"/>
        <family val="2"/>
        <charset val="1"/>
      </rPr>
      <t xml:space="preserve">Treinamento - Resolução CSJT 98/2012
</t>
    </r>
    <r>
      <rPr>
        <b/>
        <sz val="10"/>
        <color rgb="FF376092"/>
        <rFont val="Calibri"/>
        <family val="2"/>
        <charset val="1"/>
      </rPr>
      <t xml:space="preserve">Estimativa baseada em valores praticados em outras contratações do TRT9. A ser orçado pela empresa no momento da licitação. </t>
    </r>
  </si>
  <si>
    <t>Módulo 6 - Custos Indiretos, Tributos e Lucro</t>
  </si>
  <si>
    <t>Custos Indiretos, Tributos e Lucro</t>
  </si>
  <si>
    <r>
      <rPr>
        <sz val="11"/>
        <color rgb="FF000000"/>
        <rFont val="Calibri"/>
        <family val="2"/>
        <charset val="1"/>
      </rPr>
      <t xml:space="preserve">Custos Indiretos
</t>
    </r>
    <r>
      <rPr>
        <b/>
        <sz val="10"/>
        <color rgb="FF376092"/>
        <rFont val="Calibri"/>
        <family val="2"/>
        <charset val="1"/>
      </rPr>
      <t xml:space="preserve">Valores máximos. A ser determinado pela empresa no momento da licitação. </t>
    </r>
  </si>
  <si>
    <r>
      <rPr>
        <sz val="11"/>
        <color rgb="FF000000"/>
        <rFont val="Calibri"/>
        <family val="2"/>
        <charset val="1"/>
      </rPr>
      <t xml:space="preserve">Tributos
</t>
    </r>
    <r>
      <rPr>
        <b/>
        <sz val="10"/>
        <color rgb="FF376092"/>
        <rFont val="Calibri"/>
        <family val="2"/>
        <charset val="1"/>
      </rPr>
      <t>=(((Subtotal do quadro resumo)+(Custos Indiretos)+(Lucro))/(1-Soma de todos os percentuais de tributos))*(Percentual do Tributo)</t>
    </r>
  </si>
  <si>
    <t>C.1. Tributos Federais (PIS e COFINS)</t>
  </si>
  <si>
    <t>C.2. Tributos Estaduais (especificar)</t>
  </si>
  <si>
    <t>C.3. Tributos Municipais (ISS)</t>
  </si>
  <si>
    <t>Valores variáveis conforme a localidade</t>
  </si>
  <si>
    <t>V</t>
  </si>
  <si>
    <t>Localidade</t>
  </si>
  <si>
    <t>Custos indiretos</t>
  </si>
  <si>
    <t>Vale-Transporte</t>
  </si>
  <si>
    <t>ISS</t>
  </si>
  <si>
    <t>Data de Apresentação da Proposta (dia/mês/ano)</t>
  </si>
  <si>
    <t>Município/UF</t>
  </si>
  <si>
    <t>Ano Acordo, Convenção ou Sentença Normativa em Dissídio Coletivo</t>
  </si>
  <si>
    <t>Nº de meses de execução contratual</t>
  </si>
  <si>
    <t>Tipo de Serviço</t>
  </si>
  <si>
    <t>Vigilante 44h</t>
  </si>
  <si>
    <t>Classificação Brasileira de Ocupações (CBO)</t>
  </si>
  <si>
    <t>5173-30</t>
  </si>
  <si>
    <t>Salário Normativo da Categoria Profissional</t>
  </si>
  <si>
    <t>Categoria Profissional (vinculada à execução contratual)</t>
  </si>
  <si>
    <t>Data Base da categoria (dia/mês/ano)</t>
  </si>
  <si>
    <t>Quantidade de pessoas por posto</t>
  </si>
  <si>
    <t>Salário-Base</t>
  </si>
  <si>
    <t>Adicional de Periculosidade</t>
  </si>
  <si>
    <t>13º (décimo terceiro) Salário</t>
  </si>
  <si>
    <t>Adicional de Férias</t>
  </si>
  <si>
    <t>Base de cálculo para o Submódulo 2.2 (Somatório do Módulo 1 e do Submódulo 2.1)</t>
  </si>
  <si>
    <t>SAT</t>
  </si>
  <si>
    <t>Transporte</t>
  </si>
  <si>
    <t>Auxílio-Refeição/Alimentação</t>
  </si>
  <si>
    <t>Auxílio-Refeição/Alimentação - Férias</t>
  </si>
  <si>
    <t>Auxílio-Refeição/Alimentação - Reciclagem</t>
  </si>
  <si>
    <t>Assistência Médica e Familiar (Plano de Saúde)</t>
  </si>
  <si>
    <t>Auxílio Creche</t>
  </si>
  <si>
    <t>Fundo de Formação Profissional</t>
  </si>
  <si>
    <t>Seguro de vida em grupo</t>
  </si>
  <si>
    <t>Quadro-Resumo do Módulo 2 - Encargos e Benefícios anuais, mensais e diários</t>
  </si>
  <si>
    <t>Encargos e Benefícios Anuais, Mensais e Diários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</si>
  <si>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</si>
  <si>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</si>
  <si>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</si>
  <si>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</si>
  <si>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</si>
  <si>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</si>
  <si>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</si>
  <si>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</si>
  <si>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</si>
  <si>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</si>
  <si>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</si>
  <si>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Ausências por Doença</t>
  </si>
  <si>
    <t>Incidência do Submódulo 2.2 sobre a substituição nas Ausências Legais</t>
  </si>
  <si>
    <t>Intervalo para repouso e alimentação</t>
  </si>
  <si>
    <t>Quadro-Resumo do Módulo 4 - Custo de Reposição do Profissional Ausente</t>
  </si>
  <si>
    <t>Custo de Reposição do Profissional Ausente</t>
  </si>
  <si>
    <t>Ausências Legais</t>
  </si>
  <si>
    <t>Uniformes</t>
  </si>
  <si>
    <t>Treinamento - Resolução CSJT 98/2012</t>
  </si>
  <si>
    <t>Custos Indiretos</t>
  </si>
  <si>
    <t>Lucro</t>
  </si>
  <si>
    <t>Tributos</t>
  </si>
  <si>
    <t>C.1. Tributos Federais (especificar)</t>
  </si>
  <si>
    <t>C.3. Tributos Municipais (especificar)</t>
  </si>
  <si>
    <t>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</si>
  <si>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</si>
  <si>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</si>
  <si>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</si>
  <si>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</si>
  <si>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QUADRO-RESUMO DO CUSTO POR POSTO</t>
  </si>
  <si>
    <t>Valor total por empregado</t>
  </si>
  <si>
    <t>Valor total por posto</t>
  </si>
  <si>
    <t>Item</t>
  </si>
  <si>
    <t>Descrição</t>
  </si>
  <si>
    <t>Freq. de fornecimento ao ano</t>
  </si>
  <si>
    <t>Quantidade total ao ano</t>
  </si>
  <si>
    <t>Preço Unitário</t>
  </si>
  <si>
    <t>Preço total ao ano</t>
  </si>
  <si>
    <t>Preço total ao mês</t>
  </si>
  <si>
    <t>Jaqueta de frio ou japona, na cor preta, adaptada para o clima da localidade, tecido tipo nylon, resinada e forrada com manta acrílica.</t>
  </si>
  <si>
    <t>Calça tática em rip stop, na cor preta, com passantes para cinto e seis bolsos: 2 bolsos frontais tipo faca, 2 bolsos traseiros e 2 bolsos laterais tipo cargo com tampa.</t>
  </si>
  <si>
    <t>Camisa manga comprida feminina ou masculina, não transparente, de boa qualidade (sob medida). Mangas compridas, bolso na parte superior em ambos os lados, sobrepostos, com tampa.</t>
  </si>
  <si>
    <t>Camisa manga curta feminina ou masculina, não transparente, de boa qualidade (sob medida). Mangas curtas, bolso na parte superior em ambos os lados, sobrepostos, com tampa.</t>
  </si>
  <si>
    <t>Camiseta manga curta de algodão</t>
  </si>
  <si>
    <t>Capa de chuva de PVC forrada, com capuz e faixas refletivas</t>
  </si>
  <si>
    <t xml:space="preserve">Cinto em nylon, de 30mm a 70mm, na cor preta, sem costura. Fivela em metal, com garra regulável, de primeira qualidade. </t>
  </si>
  <si>
    <t>Crachá contendo nome  completo, foto 3x4, função, data de admissão e emblema da empresa.</t>
  </si>
  <si>
    <t>Meias cano longo (par), de primeira qualidade.</t>
  </si>
  <si>
    <t xml:space="preserve">Coturno, que deverá ser em couro e nylon, cor preta, cano alto, impermeável. Material interno têxtil para maior conforto aos pés, manta de biofibra que estimula o bem-estar. Forração Interna: com rápida dispersão de umidade. Solado: plano em borracha e plataforma de EVA, com isolamento térmico e elétrico e com certificado de aprovação do Ministério do Trabalho e do Empregado (C.A). </t>
  </si>
  <si>
    <t>Valor total mensal de uniformes por profissional</t>
  </si>
  <si>
    <t>Equipamentos com entrega por unidade ou com critérios específicos</t>
  </si>
  <si>
    <t>Critério de fornecimento</t>
  </si>
  <si>
    <t>Vida útil (anos)</t>
  </si>
  <si>
    <t>Valor residual</t>
  </si>
  <si>
    <t>Taxa de depreciação mensal</t>
  </si>
  <si>
    <t>Depreciação mensal</t>
  </si>
  <si>
    <t>Caixa/cofre em aço com tamanho adequado para a guarda de pelo menos 5 armas de fogo de pequeno porte e suas respectivas munições</t>
  </si>
  <si>
    <t>Caixa/cofre em aço com tamanho adequado para a guarda de pelo menos 1 arma de fogo de pequeno porte e suas respectivas munições</t>
  </si>
  <si>
    <t>Por unidade, para as demais unidades</t>
  </si>
  <si>
    <t>Por unidade, para todas as unidades</t>
  </si>
  <si>
    <t>Livro de Ocorrências (Livro Ata com 100 folhas)</t>
  </si>
  <si>
    <t xml:space="preserve">Aparelho Comunicador Portátil Digital, modo dual raio de comunicação de ponto a ponto com alcance mínimo de 3 quilômetros em campo aberto. Capacidade de utilização interna em prédios de até 15 andares (alcance vertical), variação de frequência: UHF 400-470MHz, VHF 136-174 MHZ; Espaçamento entre canais: 12,5 KHZ, 20 KHZ </t>
  </si>
  <si>
    <t>Por posto, apenas quando não for fornecido pela contratante, e nas localidades em que houver mais de 1 posto de vigilante em escala de horário coincidente</t>
  </si>
  <si>
    <t>Bateria reserva, do mesmo modelo e marca da utilizada no rádio comunicador fornecido</t>
  </si>
  <si>
    <t>Por posto, apenas quando Aparelho Comunicador Portátil Digital for fornecido</t>
  </si>
  <si>
    <t>Valor total mensal dos equipamentos com entrega por unidade ou ou com critérios específicos</t>
  </si>
  <si>
    <t>Quantidade de postos no contrato</t>
  </si>
  <si>
    <t>Valor dissolvido por posto</t>
  </si>
  <si>
    <t>Equipamentos - para postos com 1 vigilante (44h e SDF)</t>
  </si>
  <si>
    <t>Quantidade por posto</t>
  </si>
  <si>
    <t>Depreciação mensal ou valor mensal</t>
  </si>
  <si>
    <t>Revólver Calibre 38</t>
  </si>
  <si>
    <t>Munição calibre 38</t>
  </si>
  <si>
    <t>Cinto Tático na cor preta</t>
  </si>
  <si>
    <t>Coldre Tático para revolver</t>
  </si>
  <si>
    <t>Capa de colete balístico operacional/tático</t>
  </si>
  <si>
    <t>“Jet loader” para número de tiros equivalente ao do revólver</t>
  </si>
  <si>
    <t>Cassetete tipo tonfa, em polímero de alta resistência</t>
  </si>
  <si>
    <t>Porta Cassetete</t>
  </si>
  <si>
    <t>Lanterna LED manual, fluxo luminoso mínimo de 300 lúmens, bateria recarregável com pelo menos 4h de autonomia, proteção contra água IPX6 ou superior, com alça ou clip</t>
  </si>
  <si>
    <t>Apito, porta apito e cordão de apito</t>
  </si>
  <si>
    <t>Equipamentos com entrega por unidade ou sob demanda</t>
  </si>
  <si>
    <t>Valor total mensal por profissional</t>
  </si>
  <si>
    <t>Equipamentos - para postos com 2 vigilantes (12x36h)</t>
  </si>
  <si>
    <t>Valor total mensal por posto</t>
  </si>
  <si>
    <t>EPIs - por profissional</t>
  </si>
  <si>
    <t>Quantidade por profissional</t>
  </si>
  <si>
    <t>Painel Balístico Flexível (colete anti-balas)  nível III-A</t>
  </si>
  <si>
    <t>Valor total mensal de EPIs por profissional</t>
  </si>
  <si>
    <t>VALOR MENSAL SUBTOTAL</t>
  </si>
  <si>
    <t>TOTAL MENSAL</t>
  </si>
  <si>
    <r>
      <t xml:space="preserve">Vigilância Polo Cascavel - Pregão Eletrônico nº </t>
    </r>
    <r>
      <rPr>
        <sz val="12"/>
        <color rgb="FFFF0000"/>
        <rFont val="Calibri"/>
        <family val="2"/>
      </rPr>
      <t>XXX</t>
    </r>
  </si>
  <si>
    <t>Assis Chateaubriand</t>
  </si>
  <si>
    <t>Cascavel</t>
  </si>
  <si>
    <t>Dois Vizinhos</t>
  </si>
  <si>
    <t>Foz Do Iguaçu</t>
  </si>
  <si>
    <t>Francisco Beltrão</t>
  </si>
  <si>
    <t>Guarapuava</t>
  </si>
  <si>
    <t>Marechal Cândido Rondon</t>
  </si>
  <si>
    <t>Pato Branco</t>
  </si>
  <si>
    <t>Toledo</t>
  </si>
  <si>
    <t>Cascavel-PR</t>
  </si>
  <si>
    <t>Assis Chateaubriand-PR</t>
  </si>
  <si>
    <t>Dois Vizinhos-PR</t>
  </si>
  <si>
    <t>Foz do Iguaçu</t>
  </si>
  <si>
    <t>Foz do Iguaçu-PR</t>
  </si>
  <si>
    <t>Francisco Beltrão-PR</t>
  </si>
  <si>
    <t>Guarapuava-PR</t>
  </si>
  <si>
    <t>Marechal Cândido Rondon-PR</t>
  </si>
  <si>
    <t>Pato Branco-PR</t>
  </si>
  <si>
    <t>Toledo-PR</t>
  </si>
  <si>
    <r>
      <t xml:space="preserve">Vigilância Polo Cascavel - Pregão Eletrônico nº </t>
    </r>
    <r>
      <rPr>
        <sz val="11"/>
        <color rgb="FFFF0000"/>
        <rFont val="Calibri"/>
        <family val="2"/>
        <charset val="1"/>
      </rPr>
      <t>XXX</t>
    </r>
  </si>
  <si>
    <r>
      <t>Vigilância Polo Cascavel - Pregão Eletrônico nº</t>
    </r>
    <r>
      <rPr>
        <sz val="11"/>
        <color rgb="FFFF0000"/>
        <rFont val="Calibri"/>
        <family val="2"/>
        <charset val="1"/>
      </rPr>
      <t xml:space="preserve"> XXX</t>
    </r>
  </si>
  <si>
    <r>
      <t xml:space="preserve">Vigilância Polo Cascavel - Pregão Eletrônico nº </t>
    </r>
    <r>
      <rPr>
        <sz val="12"/>
        <color rgb="FFFF0000"/>
        <rFont val="Calibri"/>
        <family val="2"/>
        <charset val="1"/>
      </rPr>
      <t>XXX</t>
    </r>
  </si>
  <si>
    <t>Laranjeiras do Sul</t>
  </si>
  <si>
    <t>Palmas</t>
  </si>
  <si>
    <t>J</t>
  </si>
  <si>
    <t>K</t>
  </si>
  <si>
    <r>
      <t xml:space="preserve">Auxílio Creche
</t>
    </r>
    <r>
      <rPr>
        <b/>
        <sz val="10"/>
        <color rgb="FF376092"/>
        <rFont val="Calibri"/>
        <family val="2"/>
        <charset val="1"/>
      </rPr>
      <t>=(Valor unitário)*(Percentual da estimativa de pagamento)*(Percentual de mulheres vigilantes no Paraná)
Valor unitário conforme Cláusula 8ª da CCT
Percentual da estimativa de pagamento baseado na razão de dependência de crianças de 0 a 1 ano de idade =((População do Paraná de 0 a 4 anos segundo projeção do IBGE para 2022)/4)/População do Paraná com mais de 15 anos segundo projeção do IBGE para 2022
Percentual de mulheres vigilantes no Paraná =7,43% (RAIS 2020)</t>
    </r>
  </si>
  <si>
    <r>
      <t xml:space="preserve">Fundo de Formação Profissional
</t>
    </r>
    <r>
      <rPr>
        <b/>
        <sz val="10"/>
        <color rgb="FF376092"/>
        <rFont val="Calibri"/>
        <family val="2"/>
        <charset val="1"/>
      </rPr>
      <t>Cláusula Trigésima Segunda da CCT, =valor/2 em razão de pagamento bimestral</t>
    </r>
  </si>
  <si>
    <t>Palmas-PR</t>
  </si>
  <si>
    <t>Laranjeiras do Sul-PR</t>
  </si>
  <si>
    <r>
      <t xml:space="preserve">Substituto na cobertura de Ausências por Doença
</t>
    </r>
    <r>
      <rPr>
        <b/>
        <sz val="10"/>
        <color rgb="FF376092"/>
        <rFont val="Calibri"/>
        <family val="2"/>
        <charset val="1"/>
      </rPr>
      <t>=5/30/12
Estimativa de 5 dias de licença por ano (STJ, 2020).</t>
    </r>
  </si>
  <si>
    <r>
      <t xml:space="preserve">Substituto na cobertura de Ausência para Treinamentos e Reciclagem
</t>
    </r>
    <r>
      <rPr>
        <b/>
        <sz val="10"/>
        <color rgb="FF376092"/>
        <rFont val="Calibri"/>
        <family val="2"/>
        <charset val="1"/>
      </rPr>
      <t>NR-5: Carga de 20 horas/8horas diárias=(2,5dias/30)/12x0,39=0,27) + Portaria 3258 DPF 50 horas-aula/10 horas aula= (5 dias/30/24x100 =0,69) Assim: 0,27% + 0,69=0,96</t>
    </r>
  </si>
  <si>
    <r>
      <t xml:space="preserve">Auxílio Funeral
</t>
    </r>
    <r>
      <rPr>
        <b/>
        <sz val="10"/>
        <color rgb="FF376092"/>
        <rFont val="Calibri"/>
        <family val="2"/>
        <charset val="1"/>
      </rPr>
      <t>Cláusula 16ª CCT (Salário mínimo*6meses*0,16% mortes no CAGED/12 meses)</t>
    </r>
  </si>
  <si>
    <t>Caixa/cofre em aço com tamanho adequado para a guarda de pelo menos 2 armas de fogo de pequeno porte e suas respectivas munições</t>
  </si>
  <si>
    <t>Por unidade, para  as unidades de Cascavel e Foz do Iguaçu</t>
  </si>
  <si>
    <t>Substituto na cobertura de Ausência para Treinamentos e Reciclagem</t>
  </si>
  <si>
    <t>Por unidade, para a unidade Curitiba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</si>
</sst>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&quot;R$ &quot;* #,##0.00_-;&quot;-R$ &quot;* #,##0.00_-;_-&quot;R$ &quot;* \-??_-;_-@_-"/>
    <numFmt numFmtId="165" formatCode="_-&quot;R$&quot;* #,##0.00_-;&quot;-R$&quot;* #,##0.00_-;_-&quot;R$&quot;* \-??_-;_-@_-"/>
    <numFmt numFmtId="166" formatCode="_(* #,##0.00_);_(* \(#,##0.00\);_(* \-??_);_(@_)"/>
    <numFmt numFmtId="167" formatCode="_-* #,##0.00_-;\-* #,##0.00_-;_-* \-??_-;_-@_-"/>
    <numFmt numFmtId="168" formatCode="[$R$-416]\ #,##0.00;[Red]\-[$R$-416]\ #,##0.00"/>
    <numFmt numFmtId="169" formatCode="&quot;R$&quot;#,##0.00"/>
    <numFmt numFmtId="170" formatCode="&quot;R$&quot;#,##0.00;[Red]&quot;-R$&quot;#,##0.00"/>
    <numFmt numFmtId="171" formatCode="d/m/yyyy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12"/>
      <color rgb="FFFF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0"/>
      <color rgb="FF376092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color rgb="FFFF0000"/>
      <name val="Calibri"/>
      <family val="2"/>
    </font>
    <font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D7E4BD"/>
      </patternFill>
    </fill>
    <fill>
      <patternFill patternType="solid">
        <fgColor rgb="FFD7E4BD"/>
        <bgColor rgb="FFD9D9D9"/>
      </patternFill>
    </fill>
    <fill>
      <patternFill patternType="solid">
        <fgColor rgb="FFBFBFBF"/>
        <bgColor rgb="FFC3D69B"/>
      </patternFill>
    </fill>
    <fill>
      <patternFill patternType="solid">
        <fgColor rgb="FFC3D69B"/>
        <bgColor rgb="FFD7E4BD"/>
      </patternFill>
    </fill>
    <fill>
      <patternFill patternType="solid">
        <fgColor rgb="FFD9D9D9"/>
        <bgColor rgb="FFC5E0B4"/>
      </patternFill>
    </fill>
    <fill>
      <patternFill patternType="solid">
        <fgColor theme="0"/>
        <bgColor rgb="FFC5E0B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9" fontId="13" fillId="0" borderId="0" applyBorder="0" applyProtection="0"/>
    <xf numFmtId="164" fontId="13" fillId="0" borderId="0" applyBorder="0" applyProtection="0"/>
    <xf numFmtId="165" fontId="13" fillId="0" borderId="0" applyBorder="0" applyProtection="0"/>
    <xf numFmtId="0" fontId="13" fillId="0" borderId="0"/>
    <xf numFmtId="0" fontId="13" fillId="0" borderId="0"/>
    <xf numFmtId="0" fontId="13" fillId="0" borderId="0"/>
    <xf numFmtId="9" fontId="13" fillId="0" borderId="0" applyBorder="0" applyProtection="0"/>
    <xf numFmtId="166" fontId="1" fillId="0" borderId="0" applyBorder="0" applyProtection="0"/>
    <xf numFmtId="167" fontId="13" fillId="0" borderId="0" applyBorder="0" applyProtection="0"/>
    <xf numFmtId="167" fontId="13" fillId="0" borderId="0" applyBorder="0" applyProtection="0"/>
    <xf numFmtId="167" fontId="13" fillId="0" borderId="0" applyBorder="0" applyProtection="0"/>
    <xf numFmtId="167" fontId="13" fillId="0" borderId="0" applyBorder="0" applyProtection="0"/>
    <xf numFmtId="167" fontId="13" fillId="0" borderId="0" applyBorder="0" applyProtection="0"/>
    <xf numFmtId="167" fontId="13" fillId="0" borderId="0" applyBorder="0" applyProtection="0"/>
    <xf numFmtId="167" fontId="13" fillId="0" borderId="0" applyBorder="0" applyProtection="0"/>
    <xf numFmtId="167" fontId="13" fillId="0" borderId="0" applyBorder="0" applyProtection="0"/>
  </cellStyleXfs>
  <cellXfs count="217">
    <xf numFmtId="0" fontId="0" fillId="0" borderId="0" xfId="0"/>
    <xf numFmtId="0" fontId="0" fillId="2" borderId="0" xfId="0" applyFill="1" applyAlignment="1">
      <alignment vertical="center"/>
    </xf>
    <xf numFmtId="0" fontId="2" fillId="2" borderId="0" xfId="6" applyFont="1" applyFill="1" applyAlignment="1">
      <alignment vertical="center"/>
    </xf>
    <xf numFmtId="0" fontId="0" fillId="0" borderId="0" xfId="0" applyAlignment="1">
      <alignment vertical="center"/>
    </xf>
    <xf numFmtId="0" fontId="4" fillId="2" borderId="0" xfId="6" applyFont="1" applyFill="1" applyAlignment="1">
      <alignment horizontal="center" vertical="center"/>
    </xf>
    <xf numFmtId="168" fontId="6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8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/>
    </xf>
    <xf numFmtId="0" fontId="0" fillId="2" borderId="1" xfId="6" applyFont="1" applyFill="1" applyBorder="1" applyAlignment="1">
      <alignment horizontal="center" vertical="center" wrapText="1"/>
    </xf>
    <xf numFmtId="0" fontId="7" fillId="2" borderId="0" xfId="6" applyFont="1" applyFill="1" applyAlignment="1">
      <alignment horizontal="center" vertical="center"/>
    </xf>
    <xf numFmtId="0" fontId="7" fillId="2" borderId="0" xfId="6" applyFont="1" applyFill="1" applyBorder="1" applyAlignment="1">
      <alignment horizontal="center" vertical="center" wrapText="1"/>
    </xf>
    <xf numFmtId="0" fontId="7" fillId="2" borderId="0" xfId="6" applyFont="1" applyFill="1" applyBorder="1" applyAlignment="1">
      <alignment horizontal="center" vertical="center"/>
    </xf>
    <xf numFmtId="0" fontId="7" fillId="4" borderId="1" xfId="6" applyFont="1" applyFill="1" applyBorder="1" applyAlignment="1">
      <alignment horizontal="center" vertical="center"/>
    </xf>
    <xf numFmtId="169" fontId="7" fillId="4" borderId="1" xfId="6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0" fontId="0" fillId="2" borderId="1" xfId="1" applyNumberFormat="1" applyFont="1" applyFill="1" applyBorder="1" applyAlignment="1" applyProtection="1">
      <alignment horizontal="center" vertical="center" wrapText="1"/>
    </xf>
    <xf numFmtId="9" fontId="0" fillId="2" borderId="1" xfId="1" applyFont="1" applyFill="1" applyBorder="1" applyAlignment="1" applyProtection="1">
      <alignment horizontal="center" vertical="center" wrapText="1"/>
    </xf>
    <xf numFmtId="170" fontId="0" fillId="6" borderId="1" xfId="1" applyNumberFormat="1" applyFont="1" applyFill="1" applyBorder="1" applyAlignment="1" applyProtection="1">
      <alignment horizontal="center" vertical="center" wrapText="1"/>
    </xf>
    <xf numFmtId="10" fontId="8" fillId="2" borderId="1" xfId="0" applyNumberFormat="1" applyFont="1" applyFill="1" applyBorder="1" applyAlignment="1">
      <alignment horizontal="center" vertical="center" wrapText="1"/>
    </xf>
    <xf numFmtId="10" fontId="0" fillId="2" borderId="1" xfId="0" applyNumberFormat="1" applyFont="1" applyFill="1" applyBorder="1" applyAlignment="1">
      <alignment horizontal="center" vertical="center" wrapText="1"/>
    </xf>
    <xf numFmtId="10" fontId="0" fillId="6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69" fontId="11" fillId="2" borderId="1" xfId="0" applyNumberFormat="1" applyFont="1" applyFill="1" applyBorder="1" applyAlignment="1">
      <alignment horizontal="center" vertical="center" wrapText="1"/>
    </xf>
    <xf numFmtId="169" fontId="0" fillId="2" borderId="0" xfId="6" applyNumberFormat="1" applyFont="1" applyFill="1" applyBorder="1" applyAlignment="1">
      <alignment horizontal="right" vertical="center" wrapText="1"/>
    </xf>
    <xf numFmtId="169" fontId="0" fillId="6" borderId="1" xfId="0" applyNumberFormat="1" applyFont="1" applyFill="1" applyBorder="1" applyAlignment="1">
      <alignment horizontal="center" vertical="center" wrapText="1"/>
    </xf>
    <xf numFmtId="169" fontId="0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9" fontId="0" fillId="0" borderId="1" xfId="0" applyNumberFormat="1" applyBorder="1" applyAlignment="1">
      <alignment horizontal="center" vertical="center"/>
    </xf>
    <xf numFmtId="10" fontId="0" fillId="0" borderId="0" xfId="1" applyNumberFormat="1" applyFont="1" applyBorder="1" applyAlignment="1" applyProtection="1">
      <alignment vertical="center"/>
    </xf>
    <xf numFmtId="0" fontId="8" fillId="0" borderId="1" xfId="6" applyFont="1" applyBorder="1" applyAlignment="1">
      <alignment horizontal="center" vertical="center" wrapText="1"/>
    </xf>
    <xf numFmtId="10" fontId="0" fillId="0" borderId="1" xfId="6" applyNumberFormat="1" applyFont="1" applyBorder="1" applyAlignment="1">
      <alignment horizontal="center" vertical="center" wrapText="1"/>
    </xf>
    <xf numFmtId="10" fontId="0" fillId="0" borderId="1" xfId="6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0" fillId="0" borderId="1" xfId="6" applyFont="1" applyBorder="1" applyAlignment="1">
      <alignment horizontal="center" vertical="center" wrapText="1"/>
    </xf>
    <xf numFmtId="10" fontId="8" fillId="0" borderId="1" xfId="6" applyNumberFormat="1" applyFont="1" applyBorder="1" applyAlignment="1">
      <alignment horizontal="center" vertical="center" wrapText="1"/>
    </xf>
    <xf numFmtId="10" fontId="0" fillId="2" borderId="1" xfId="6" applyNumberFormat="1" applyFont="1" applyFill="1" applyBorder="1" applyAlignment="1">
      <alignment horizontal="center" vertical="center" wrapText="1"/>
    </xf>
    <xf numFmtId="169" fontId="8" fillId="2" borderId="1" xfId="0" applyNumberFormat="1" applyFont="1" applyFill="1" applyBorder="1" applyAlignment="1">
      <alignment horizontal="center" vertical="center" wrapText="1"/>
    </xf>
    <xf numFmtId="10" fontId="11" fillId="0" borderId="1" xfId="7" applyNumberFormat="1" applyFont="1" applyBorder="1" applyAlignment="1" applyProtection="1">
      <alignment horizontal="center" vertical="center" wrapText="1"/>
    </xf>
    <xf numFmtId="10" fontId="11" fillId="0" borderId="1" xfId="7" applyNumberFormat="1" applyFont="1" applyBorder="1" applyAlignment="1" applyProtection="1">
      <alignment horizontal="center" vertical="center"/>
    </xf>
    <xf numFmtId="10" fontId="7" fillId="0" borderId="1" xfId="7" applyNumberFormat="1" applyFont="1" applyBorder="1" applyAlignment="1" applyProtection="1">
      <alignment horizontal="center" vertical="center"/>
    </xf>
    <xf numFmtId="10" fontId="0" fillId="0" borderId="1" xfId="7" applyNumberFormat="1" applyFont="1" applyBorder="1" applyAlignment="1" applyProtection="1">
      <alignment horizontal="center" vertical="center"/>
    </xf>
    <xf numFmtId="0" fontId="12" fillId="2" borderId="1" xfId="6" applyFont="1" applyFill="1" applyBorder="1" applyAlignment="1">
      <alignment horizontal="center" vertical="center"/>
    </xf>
    <xf numFmtId="0" fontId="2" fillId="2" borderId="1" xfId="6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2" borderId="0" xfId="0" applyFill="1" applyAlignment="1">
      <alignment horizontal="center" vertical="center"/>
    </xf>
    <xf numFmtId="0" fontId="7" fillId="2" borderId="1" xfId="6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vertical="center" wrapText="1"/>
    </xf>
    <xf numFmtId="0" fontId="7" fillId="2" borderId="0" xfId="6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2" borderId="1" xfId="0" applyFont="1" applyFill="1" applyBorder="1" applyAlignment="1">
      <alignment vertical="center" wrapText="1"/>
    </xf>
    <xf numFmtId="169" fontId="0" fillId="2" borderId="1" xfId="0" applyNumberFormat="1" applyFont="1" applyFill="1" applyBorder="1" applyAlignment="1">
      <alignment horizontal="right" vertical="center" wrapText="1"/>
    </xf>
    <xf numFmtId="169" fontId="8" fillId="2" borderId="1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169" fontId="0" fillId="2" borderId="0" xfId="0" applyNumberFormat="1" applyFont="1" applyFill="1" applyBorder="1" applyAlignment="1">
      <alignment horizontal="right" vertical="center" wrapText="1"/>
    </xf>
    <xf numFmtId="169" fontId="8" fillId="0" borderId="1" xfId="6" applyNumberFormat="1" applyFont="1" applyBorder="1" applyAlignment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169" fontId="0" fillId="0" borderId="5" xfId="6" applyNumberFormat="1" applyFont="1" applyBorder="1" applyAlignment="1">
      <alignment horizontal="right" vertical="center" wrapText="1"/>
    </xf>
    <xf numFmtId="169" fontId="0" fillId="0" borderId="1" xfId="6" applyNumberFormat="1" applyFont="1" applyBorder="1" applyAlignment="1">
      <alignment horizontal="right" vertical="center" wrapText="1"/>
    </xf>
    <xf numFmtId="0" fontId="8" fillId="0" borderId="2" xfId="6" applyFont="1" applyBorder="1" applyAlignment="1">
      <alignment horizontal="center" vertical="center" wrapText="1"/>
    </xf>
    <xf numFmtId="0" fontId="0" fillId="0" borderId="2" xfId="6" applyFont="1" applyBorder="1" applyAlignment="1">
      <alignment vertical="center" wrapText="1"/>
    </xf>
    <xf numFmtId="169" fontId="0" fillId="2" borderId="1" xfId="0" applyNumberFormat="1" applyFont="1" applyFill="1" applyBorder="1" applyAlignment="1">
      <alignment horizontal="right" vertical="center"/>
    </xf>
    <xf numFmtId="169" fontId="8" fillId="2" borderId="1" xfId="0" applyNumberFormat="1" applyFont="1" applyFill="1" applyBorder="1" applyAlignment="1">
      <alignment horizontal="right" vertical="center"/>
    </xf>
    <xf numFmtId="0" fontId="0" fillId="2" borderId="6" xfId="6" applyFont="1" applyFill="1" applyBorder="1" applyAlignment="1">
      <alignment vertical="center" wrapText="1"/>
    </xf>
    <xf numFmtId="0" fontId="0" fillId="3" borderId="0" xfId="0" applyFont="1" applyFill="1" applyAlignment="1">
      <alignment vertical="center"/>
    </xf>
    <xf numFmtId="169" fontId="7" fillId="0" borderId="1" xfId="6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0" fontId="0" fillId="2" borderId="1" xfId="7" applyNumberFormat="1" applyFont="1" applyFill="1" applyBorder="1" applyAlignment="1" applyProtection="1">
      <alignment horizontal="center" vertical="center"/>
    </xf>
    <xf numFmtId="169" fontId="0" fillId="2" borderId="1" xfId="6" applyNumberFormat="1" applyFont="1" applyFill="1" applyBorder="1" applyAlignment="1">
      <alignment horizontal="right" vertical="center" wrapText="1"/>
    </xf>
    <xf numFmtId="169" fontId="0" fillId="2" borderId="1" xfId="0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horizontal="right" vertical="center"/>
    </xf>
    <xf numFmtId="169" fontId="8" fillId="2" borderId="1" xfId="0" applyNumberFormat="1" applyFont="1" applyFill="1" applyBorder="1" applyAlignment="1">
      <alignment vertical="center"/>
    </xf>
    <xf numFmtId="9" fontId="0" fillId="2" borderId="1" xfId="1" applyFont="1" applyFill="1" applyBorder="1" applyAlignment="1" applyProtection="1">
      <alignment horizontal="center" vertical="center" wrapText="1"/>
    </xf>
    <xf numFmtId="0" fontId="2" fillId="2" borderId="0" xfId="6" applyFont="1" applyFill="1"/>
    <xf numFmtId="0" fontId="4" fillId="2" borderId="0" xfId="6" applyFont="1" applyFill="1" applyAlignment="1">
      <alignment horizontal="center"/>
    </xf>
    <xf numFmtId="0" fontId="12" fillId="2" borderId="1" xfId="6" applyFont="1" applyFill="1" applyBorder="1" applyAlignment="1">
      <alignment horizontal="center" vertical="center" wrapText="1"/>
    </xf>
    <xf numFmtId="0" fontId="12" fillId="2" borderId="5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center" vertical="center" wrapText="1"/>
    </xf>
    <xf numFmtId="0" fontId="0" fillId="2" borderId="1" xfId="6" applyFont="1" applyFill="1" applyBorder="1" applyAlignment="1">
      <alignment vertical="center" wrapText="1"/>
    </xf>
    <xf numFmtId="0" fontId="2" fillId="2" borderId="5" xfId="6" applyFont="1" applyFill="1" applyBorder="1" applyAlignment="1">
      <alignment horizontal="center" vertical="center" wrapText="1"/>
    </xf>
    <xf numFmtId="168" fontId="2" fillId="6" borderId="5" xfId="6" applyNumberFormat="1" applyFont="1" applyFill="1" applyBorder="1" applyAlignment="1">
      <alignment vertical="center" wrapText="1"/>
    </xf>
    <xf numFmtId="169" fontId="2" fillId="2" borderId="5" xfId="6" applyNumberFormat="1" applyFont="1" applyFill="1" applyBorder="1" applyAlignment="1">
      <alignment vertical="center" wrapText="1"/>
    </xf>
    <xf numFmtId="169" fontId="2" fillId="2" borderId="1" xfId="6" applyNumberFormat="1" applyFont="1" applyFill="1" applyBorder="1" applyAlignment="1">
      <alignment vertical="center"/>
    </xf>
    <xf numFmtId="169" fontId="12" fillId="3" borderId="1" xfId="6" applyNumberFormat="1" applyFont="1" applyFill="1" applyBorder="1"/>
    <xf numFmtId="0" fontId="0" fillId="2" borderId="0" xfId="6" applyFont="1" applyFill="1"/>
    <xf numFmtId="0" fontId="0" fillId="0" borderId="0" xfId="0" applyFont="1"/>
    <xf numFmtId="0" fontId="7" fillId="2" borderId="0" xfId="6" applyFont="1" applyFill="1" applyBorder="1" applyAlignment="1">
      <alignment horizontal="center"/>
    </xf>
    <xf numFmtId="0" fontId="7" fillId="2" borderId="0" xfId="6" applyFont="1" applyFill="1" applyAlignment="1">
      <alignment horizontal="center"/>
    </xf>
    <xf numFmtId="0" fontId="8" fillId="2" borderId="4" xfId="6" applyFont="1" applyFill="1" applyBorder="1" applyAlignment="1">
      <alignment horizontal="center" vertical="center" wrapText="1"/>
    </xf>
    <xf numFmtId="0" fontId="8" fillId="2" borderId="7" xfId="6" applyFont="1" applyFill="1" applyBorder="1" applyAlignment="1">
      <alignment horizontal="center" vertical="center" wrapText="1"/>
    </xf>
    <xf numFmtId="0" fontId="8" fillId="0" borderId="5" xfId="6" applyFont="1" applyBorder="1" applyAlignment="1">
      <alignment horizontal="center" vertical="center" wrapText="1"/>
    </xf>
    <xf numFmtId="0" fontId="0" fillId="2" borderId="2" xfId="6" applyFont="1" applyFill="1" applyBorder="1" applyAlignment="1">
      <alignment horizontal="left" vertical="center" wrapText="1"/>
    </xf>
    <xf numFmtId="168" fontId="7" fillId="6" borderId="1" xfId="6" applyNumberFormat="1" applyFont="1" applyFill="1" applyBorder="1" applyAlignment="1">
      <alignment vertical="center" wrapText="1"/>
    </xf>
    <xf numFmtId="0" fontId="0" fillId="0" borderId="5" xfId="6" applyFont="1" applyBorder="1" applyAlignment="1">
      <alignment horizontal="center" vertical="center" wrapText="1"/>
    </xf>
    <xf numFmtId="9" fontId="0" fillId="0" borderId="5" xfId="6" applyNumberFormat="1" applyFont="1" applyBorder="1" applyAlignment="1">
      <alignment horizontal="center" vertical="center" wrapText="1"/>
    </xf>
    <xf numFmtId="10" fontId="0" fillId="0" borderId="5" xfId="7" applyNumberFormat="1" applyFont="1" applyBorder="1" applyAlignment="1" applyProtection="1">
      <alignment horizontal="center" vertical="center"/>
    </xf>
    <xf numFmtId="168" fontId="0" fillId="6" borderId="5" xfId="6" applyNumberFormat="1" applyFont="1" applyFill="1" applyBorder="1" applyAlignment="1">
      <alignment vertical="center" wrapText="1"/>
    </xf>
    <xf numFmtId="169" fontId="0" fillId="3" borderId="1" xfId="6" applyNumberFormat="1" applyFont="1" applyFill="1" applyBorder="1" applyAlignment="1">
      <alignment horizontal="right"/>
    </xf>
    <xf numFmtId="0" fontId="7" fillId="3" borderId="1" xfId="6" applyFont="1" applyFill="1" applyBorder="1" applyAlignment="1">
      <alignment horizontal="right"/>
    </xf>
    <xf numFmtId="0" fontId="8" fillId="2" borderId="1" xfId="6" applyFont="1" applyFill="1" applyBorder="1" applyAlignment="1">
      <alignment horizontal="center" vertical="center" wrapText="1"/>
    </xf>
    <xf numFmtId="168" fontId="0" fillId="6" borderId="8" xfId="6" applyNumberFormat="1" applyFont="1" applyFill="1" applyBorder="1" applyAlignment="1">
      <alignment vertical="center" wrapText="1"/>
    </xf>
    <xf numFmtId="168" fontId="0" fillId="6" borderId="7" xfId="6" applyNumberFormat="1" applyFont="1" applyFill="1" applyBorder="1" applyAlignment="1">
      <alignment vertical="center" wrapText="1"/>
    </xf>
    <xf numFmtId="168" fontId="0" fillId="6" borderId="1" xfId="6" applyNumberFormat="1" applyFont="1" applyFill="1" applyBorder="1" applyAlignment="1">
      <alignment vertical="center" wrapText="1"/>
    </xf>
    <xf numFmtId="169" fontId="8" fillId="3" borderId="1" xfId="6" applyNumberFormat="1" applyFont="1" applyFill="1" applyBorder="1"/>
    <xf numFmtId="0" fontId="8" fillId="2" borderId="0" xfId="6" applyFont="1" applyFill="1" applyBorder="1" applyAlignment="1">
      <alignment horizontal="center" vertical="center" wrapText="1"/>
    </xf>
    <xf numFmtId="169" fontId="8" fillId="2" borderId="0" xfId="6" applyNumberFormat="1" applyFont="1" applyFill="1" applyBorder="1"/>
    <xf numFmtId="0" fontId="0" fillId="2" borderId="0" xfId="0" applyFont="1" applyFill="1" applyAlignment="1">
      <alignment horizontal="center" vertical="center"/>
    </xf>
    <xf numFmtId="0" fontId="0" fillId="2" borderId="5" xfId="6" applyFont="1" applyFill="1" applyBorder="1" applyAlignment="1">
      <alignment horizontal="center" vertical="center" wrapText="1"/>
    </xf>
    <xf numFmtId="0" fontId="8" fillId="0" borderId="7" xfId="6" applyFont="1" applyBorder="1" applyAlignment="1">
      <alignment horizontal="center" vertical="center" wrapText="1"/>
    </xf>
    <xf numFmtId="0" fontId="8" fillId="0" borderId="4" xfId="6" applyFont="1" applyBorder="1" applyAlignment="1">
      <alignment horizontal="center" vertical="center" wrapText="1"/>
    </xf>
    <xf numFmtId="0" fontId="0" fillId="0" borderId="1" xfId="6" applyFont="1" applyBorder="1" applyAlignment="1">
      <alignment vertical="center" wrapText="1"/>
    </xf>
    <xf numFmtId="9" fontId="0" fillId="0" borderId="1" xfId="6" applyNumberFormat="1" applyFont="1" applyBorder="1" applyAlignment="1">
      <alignment horizontal="center" vertical="center" wrapText="1"/>
    </xf>
    <xf numFmtId="0" fontId="9" fillId="2" borderId="0" xfId="6" applyFont="1" applyFill="1"/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0" fontId="7" fillId="2" borderId="0" xfId="6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168" fontId="6" fillId="7" borderId="1" xfId="3" applyNumberFormat="1" applyFont="1" applyFill="1" applyBorder="1" applyAlignment="1" applyProtection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left" vertical="center" wrapText="1"/>
    </xf>
    <xf numFmtId="168" fontId="15" fillId="8" borderId="1" xfId="3" applyNumberFormat="1" applyFont="1" applyFill="1" applyBorder="1" applyAlignment="1" applyProtection="1">
      <alignment horizontal="center" vertical="center" wrapText="1"/>
    </xf>
    <xf numFmtId="0" fontId="13" fillId="7" borderId="1" xfId="6" applyFont="1" applyFill="1" applyBorder="1" applyAlignment="1">
      <alignment horizontal="center" vertical="center"/>
    </xf>
    <xf numFmtId="169" fontId="13" fillId="7" borderId="1" xfId="6" applyNumberFormat="1" applyFont="1" applyFill="1" applyBorder="1" applyAlignment="1">
      <alignment horizontal="center" vertical="center"/>
    </xf>
    <xf numFmtId="0" fontId="13" fillId="2" borderId="0" xfId="6" applyFont="1" applyFill="1" applyBorder="1" applyAlignment="1">
      <alignment horizontal="center" vertical="center"/>
    </xf>
    <xf numFmtId="169" fontId="13" fillId="2" borderId="0" xfId="0" applyNumberFormat="1" applyFont="1" applyFill="1" applyBorder="1" applyAlignment="1">
      <alignment horizontal="center" vertical="center"/>
    </xf>
    <xf numFmtId="169" fontId="0" fillId="9" borderId="1" xfId="0" applyNumberFormat="1" applyFont="1" applyFill="1" applyBorder="1" applyAlignment="1">
      <alignment horizontal="right" vertical="center" wrapText="1"/>
    </xf>
    <xf numFmtId="169" fontId="7" fillId="3" borderId="1" xfId="6" applyNumberFormat="1" applyFont="1" applyFill="1" applyBorder="1" applyAlignment="1">
      <alignment horizontal="right"/>
    </xf>
    <xf numFmtId="0" fontId="4" fillId="2" borderId="1" xfId="6" applyFont="1" applyFill="1" applyBorder="1" applyAlignment="1">
      <alignment horizontal="center" vertical="center" wrapText="1"/>
    </xf>
    <xf numFmtId="0" fontId="4" fillId="2" borderId="5" xfId="6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7" fillId="2" borderId="2" xfId="6" applyFont="1" applyFill="1" applyBorder="1" applyAlignment="1">
      <alignment horizontal="left" vertical="center" wrapText="1"/>
    </xf>
    <xf numFmtId="0" fontId="12" fillId="2" borderId="1" xfId="6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7" fillId="2" borderId="0" xfId="6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15" fillId="8" borderId="2" xfId="0" applyFont="1" applyFill="1" applyBorder="1" applyAlignment="1">
      <alignment vertical="center" wrapText="1"/>
    </xf>
    <xf numFmtId="10" fontId="13" fillId="6" borderId="1" xfId="6" applyNumberFormat="1" applyFont="1" applyFill="1" applyBorder="1" applyAlignment="1">
      <alignment horizontal="center" vertical="center"/>
    </xf>
    <xf numFmtId="169" fontId="13" fillId="6" borderId="1" xfId="6" applyNumberFormat="1" applyFont="1" applyFill="1" applyBorder="1" applyAlignment="1">
      <alignment horizontal="center" vertical="center"/>
    </xf>
    <xf numFmtId="10" fontId="13" fillId="0" borderId="1" xfId="1" applyNumberFormat="1" applyBorder="1" applyAlignment="1">
      <alignment horizontal="center"/>
    </xf>
    <xf numFmtId="10" fontId="0" fillId="9" borderId="1" xfId="7" applyNumberFormat="1" applyFont="1" applyFill="1" applyBorder="1" applyAlignment="1" applyProtection="1">
      <alignment horizontal="center" vertical="center"/>
    </xf>
    <xf numFmtId="10" fontId="0" fillId="10" borderId="1" xfId="7" applyNumberFormat="1" applyFont="1" applyFill="1" applyBorder="1" applyAlignment="1" applyProtection="1">
      <alignment horizontal="center" vertical="center"/>
    </xf>
    <xf numFmtId="10" fontId="7" fillId="10" borderId="1" xfId="7" applyNumberFormat="1" applyFont="1" applyFill="1" applyBorder="1" applyAlignment="1" applyProtection="1">
      <alignment horizontal="center" vertical="center"/>
    </xf>
    <xf numFmtId="10" fontId="13" fillId="10" borderId="1" xfId="1" applyNumberFormat="1" applyFill="1" applyBorder="1" applyAlignment="1">
      <alignment horizontal="center"/>
    </xf>
    <xf numFmtId="169" fontId="0" fillId="10" borderId="1" xfId="0" applyNumberFormat="1" applyFont="1" applyFill="1" applyBorder="1" applyAlignment="1">
      <alignment horizontal="right" vertical="center" wrapText="1"/>
    </xf>
    <xf numFmtId="0" fontId="2" fillId="9" borderId="1" xfId="6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0" applyFont="1" applyFill="1" applyAlignment="1">
      <alignment vertical="center"/>
    </xf>
    <xf numFmtId="169" fontId="0" fillId="0" borderId="0" xfId="0" applyNumberFormat="1" applyFill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10" fontId="0" fillId="0" borderId="0" xfId="1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vertical="center"/>
    </xf>
    <xf numFmtId="169" fontId="0" fillId="6" borderId="1" xfId="0" applyNumberFormat="1" applyFont="1" applyFill="1" applyBorder="1" applyAlignment="1">
      <alignment horizontal="center" vertical="center" wrapText="1"/>
    </xf>
    <xf numFmtId="0" fontId="0" fillId="10" borderId="1" xfId="6" applyFont="1" applyFill="1" applyBorder="1" applyAlignment="1">
      <alignment horizontal="center" vertical="center" wrapText="1"/>
    </xf>
    <xf numFmtId="10" fontId="0" fillId="10" borderId="1" xfId="6" applyNumberFormat="1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 wrapText="1"/>
    </xf>
    <xf numFmtId="169" fontId="0" fillId="10" borderId="1" xfId="6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3" fillId="2" borderId="0" xfId="6" applyFont="1" applyFill="1" applyBorder="1" applyAlignment="1">
      <alignment horizontal="center" vertical="center"/>
    </xf>
    <xf numFmtId="0" fontId="4" fillId="2" borderId="0" xfId="6" applyFont="1" applyFill="1" applyBorder="1" applyAlignment="1">
      <alignment horizontal="center" vertical="center"/>
    </xf>
    <xf numFmtId="0" fontId="4" fillId="2" borderId="0" xfId="6" applyFont="1" applyFill="1" applyBorder="1" applyAlignment="1">
      <alignment horizontal="center" vertical="center" wrapText="1"/>
    </xf>
    <xf numFmtId="0" fontId="0" fillId="3" borderId="1" xfId="6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wrapText="1"/>
    </xf>
    <xf numFmtId="0" fontId="0" fillId="0" borderId="1" xfId="6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6" applyFont="1" applyFill="1" applyBorder="1" applyAlignment="1">
      <alignment horizontal="left" vertical="center" wrapText="1"/>
    </xf>
    <xf numFmtId="0" fontId="8" fillId="0" borderId="1" xfId="6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3" borderId="0" xfId="0" applyFont="1" applyFill="1" applyBorder="1" applyAlignment="1">
      <alignment horizontal="center" vertical="center"/>
    </xf>
    <xf numFmtId="169" fontId="11" fillId="2" borderId="1" xfId="0" applyNumberFormat="1" applyFont="1" applyFill="1" applyBorder="1" applyAlignment="1">
      <alignment horizontal="center" vertical="center" wrapText="1"/>
    </xf>
    <xf numFmtId="169" fontId="0" fillId="6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2" fillId="3" borderId="0" xfId="6" applyFont="1" applyFill="1" applyBorder="1" applyAlignment="1">
      <alignment horizontal="center" vertical="center" wrapText="1"/>
    </xf>
    <xf numFmtId="0" fontId="0" fillId="10" borderId="1" xfId="6" applyFont="1" applyFill="1" applyBorder="1" applyAlignment="1">
      <alignment horizontal="left" vertical="center" wrapText="1"/>
    </xf>
    <xf numFmtId="0" fontId="0" fillId="10" borderId="2" xfId="6" applyFont="1" applyFill="1" applyBorder="1" applyAlignment="1">
      <alignment horizontal="left" vertical="center" wrapText="1"/>
    </xf>
    <xf numFmtId="0" fontId="0" fillId="10" borderId="6" xfId="6" applyFont="1" applyFill="1" applyBorder="1" applyAlignment="1">
      <alignment horizontal="left" vertical="center" wrapText="1"/>
    </xf>
    <xf numFmtId="0" fontId="0" fillId="10" borderId="5" xfId="6" applyFont="1" applyFill="1" applyBorder="1" applyAlignment="1">
      <alignment horizontal="left" vertical="center" wrapText="1"/>
    </xf>
    <xf numFmtId="0" fontId="7" fillId="2" borderId="0" xfId="6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 wrapText="1"/>
    </xf>
    <xf numFmtId="0" fontId="7" fillId="2" borderId="1" xfId="6" applyFont="1" applyFill="1" applyBorder="1" applyAlignment="1">
      <alignment horizontal="center" vertical="center" wrapText="1"/>
    </xf>
    <xf numFmtId="169" fontId="7" fillId="2" borderId="1" xfId="3" applyNumberFormat="1" applyFont="1" applyFill="1" applyBorder="1" applyAlignment="1" applyProtection="1">
      <alignment horizontal="center" vertical="center" wrapText="1"/>
    </xf>
    <xf numFmtId="171" fontId="7" fillId="2" borderId="1" xfId="6" applyNumberFormat="1" applyFont="1" applyFill="1" applyBorder="1" applyAlignment="1">
      <alignment horizontal="center" vertical="center" wrapText="1"/>
    </xf>
    <xf numFmtId="0" fontId="6" fillId="2" borderId="0" xfId="6" applyFont="1" applyFill="1" applyBorder="1" applyAlignment="1">
      <alignment horizontal="center" vertical="center"/>
    </xf>
    <xf numFmtId="0" fontId="7" fillId="2" borderId="0" xfId="6" applyFont="1" applyFill="1" applyBorder="1" applyAlignment="1">
      <alignment horizontal="center" vertical="center"/>
    </xf>
    <xf numFmtId="0" fontId="12" fillId="3" borderId="1" xfId="6" applyFont="1" applyFill="1" applyBorder="1" applyAlignment="1">
      <alignment horizontal="center" vertical="center" wrapText="1"/>
    </xf>
    <xf numFmtId="0" fontId="3" fillId="2" borderId="0" xfId="6" applyFont="1" applyFill="1" applyBorder="1" applyAlignment="1">
      <alignment horizontal="center"/>
    </xf>
    <xf numFmtId="0" fontId="4" fillId="2" borderId="0" xfId="6" applyFont="1" applyFill="1" applyBorder="1" applyAlignment="1">
      <alignment horizontal="center"/>
    </xf>
    <xf numFmtId="0" fontId="8" fillId="3" borderId="1" xfId="6" applyFont="1" applyFill="1" applyBorder="1" applyAlignment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left" vertical="center" wrapText="1"/>
    </xf>
    <xf numFmtId="0" fontId="0" fillId="3" borderId="1" xfId="6" applyFont="1" applyFill="1" applyBorder="1" applyAlignment="1">
      <alignment horizontal="center" vertical="center" wrapText="1"/>
    </xf>
    <xf numFmtId="0" fontId="7" fillId="3" borderId="1" xfId="6" applyFont="1" applyFill="1" applyBorder="1" applyAlignment="1">
      <alignment horizontal="center"/>
    </xf>
    <xf numFmtId="0" fontId="6" fillId="2" borderId="0" xfId="6" applyFont="1" applyFill="1" applyBorder="1" applyAlignment="1">
      <alignment horizontal="center"/>
    </xf>
    <xf numFmtId="0" fontId="7" fillId="2" borderId="0" xfId="6" applyFont="1" applyFill="1" applyBorder="1" applyAlignment="1">
      <alignment horizontal="center"/>
    </xf>
  </cellXfs>
  <cellStyles count="17">
    <cellStyle name="Moeda 3" xfId="2"/>
    <cellStyle name="Moeda 4" xfId="3"/>
    <cellStyle name="Normal" xfId="0" builtinId="0"/>
    <cellStyle name="Normal 2" xfId="4"/>
    <cellStyle name="Normal 2 2" xfId="5"/>
    <cellStyle name="Normal 4" xfId="6"/>
    <cellStyle name="Porcentagem" xfId="1" builtinId="5"/>
    <cellStyle name="Porcentagem 2" xfId="7"/>
    <cellStyle name="Vírgula 2" xfId="8"/>
    <cellStyle name="Vírgula 3" xfId="9"/>
    <cellStyle name="Vírgula 3 2" xfId="10"/>
    <cellStyle name="Vírgula 4" xfId="11"/>
    <cellStyle name="Vírgula 4 2" xfId="12"/>
    <cellStyle name="Vírgula 5" xfId="13"/>
    <cellStyle name="Vírgula 5 2" xfId="14"/>
    <cellStyle name="Vírgula 6" xfId="15"/>
    <cellStyle name="Vírgula 7" xfId="1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C3D69B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7933C"/>
  </sheetPr>
  <dimension ref="A2:J37"/>
  <sheetViews>
    <sheetView tabSelected="1" zoomScale="90" zoomScaleNormal="90" workbookViewId="0">
      <selection activeCell="D23" sqref="D23"/>
    </sheetView>
  </sheetViews>
  <sheetFormatPr defaultRowHeight="15.75" x14ac:dyDescent="0.25"/>
  <cols>
    <col min="1" max="1" width="3.140625" style="1" customWidth="1"/>
    <col min="2" max="2" width="7.42578125" style="2" customWidth="1"/>
    <col min="3" max="3" width="24.85546875" style="2" bestFit="1" customWidth="1"/>
    <col min="4" max="4" width="55.85546875" style="2" customWidth="1"/>
    <col min="5" max="6" width="15.7109375" style="2" customWidth="1"/>
    <col min="7" max="7" width="15.7109375" style="1" customWidth="1"/>
    <col min="8" max="8" width="3.140625" style="1" customWidth="1"/>
    <col min="9" max="9" width="9.140625" style="3"/>
    <col min="10" max="10" width="11.5703125" style="3" bestFit="1" customWidth="1"/>
    <col min="11" max="16384" width="9.140625" style="3"/>
  </cols>
  <sheetData>
    <row r="2" spans="2:7" x14ac:dyDescent="0.25">
      <c r="B2" s="171" t="s">
        <v>0</v>
      </c>
      <c r="C2" s="171"/>
      <c r="D2" s="171"/>
      <c r="E2" s="171"/>
      <c r="F2" s="171"/>
      <c r="G2" s="171"/>
    </row>
    <row r="3" spans="2:7" x14ac:dyDescent="0.25">
      <c r="B3" s="171" t="s">
        <v>1</v>
      </c>
      <c r="C3" s="171"/>
      <c r="D3" s="171"/>
      <c r="E3" s="171"/>
      <c r="F3" s="171"/>
      <c r="G3" s="171"/>
    </row>
    <row r="4" spans="2:7" x14ac:dyDescent="0.25">
      <c r="B4" s="172" t="s">
        <v>2</v>
      </c>
      <c r="C4" s="172"/>
      <c r="D4" s="172"/>
      <c r="E4" s="172"/>
      <c r="F4" s="172"/>
      <c r="G4" s="172"/>
    </row>
    <row r="5" spans="2:7" x14ac:dyDescent="0.25">
      <c r="B5" s="4"/>
      <c r="C5" s="4"/>
      <c r="D5" s="4"/>
      <c r="E5" s="4"/>
      <c r="F5" s="4"/>
    </row>
    <row r="6" spans="2:7" x14ac:dyDescent="0.25">
      <c r="B6" s="173" t="s">
        <v>241</v>
      </c>
      <c r="C6" s="173"/>
      <c r="D6" s="173"/>
      <c r="E6" s="173"/>
      <c r="F6" s="173"/>
      <c r="G6" s="173"/>
    </row>
    <row r="7" spans="2:7" x14ac:dyDescent="0.25">
      <c r="B7" s="4"/>
      <c r="C7" s="4"/>
      <c r="D7" s="4"/>
      <c r="E7" s="4"/>
      <c r="F7" s="4"/>
    </row>
    <row r="8" spans="2:7" ht="30" x14ac:dyDescent="0.25">
      <c r="B8" s="125" t="s">
        <v>3</v>
      </c>
      <c r="C8" s="125" t="s">
        <v>4</v>
      </c>
      <c r="D8" s="125" t="s">
        <v>5</v>
      </c>
      <c r="E8" s="126" t="s">
        <v>6</v>
      </c>
      <c r="F8" s="125" t="s">
        <v>7</v>
      </c>
      <c r="G8" s="5" t="s">
        <v>239</v>
      </c>
    </row>
    <row r="9" spans="2:7" ht="21" customHeight="1" x14ac:dyDescent="0.25">
      <c r="B9" s="6">
        <v>1</v>
      </c>
      <c r="C9" s="127" t="s">
        <v>242</v>
      </c>
      <c r="D9" s="128" t="s">
        <v>8</v>
      </c>
      <c r="E9" s="129">
        <f>'Assis C. 44h'!E162</f>
        <v>8072.13</v>
      </c>
      <c r="F9" s="127">
        <v>1</v>
      </c>
      <c r="G9" s="7">
        <f>E9*F9</f>
        <v>8072.13</v>
      </c>
    </row>
    <row r="10" spans="2:7" ht="21" customHeight="1" x14ac:dyDescent="0.25">
      <c r="B10" s="127">
        <v>2</v>
      </c>
      <c r="C10" s="127" t="s">
        <v>243</v>
      </c>
      <c r="D10" s="128" t="s">
        <v>8</v>
      </c>
      <c r="E10" s="129">
        <f>'Cascavel 44h'!E162</f>
        <v>8311.9699999999993</v>
      </c>
      <c r="F10" s="127">
        <v>2</v>
      </c>
      <c r="G10" s="7">
        <f t="shared" ref="G10:G19" si="0">E10*F10</f>
        <v>16623.939999999999</v>
      </c>
    </row>
    <row r="11" spans="2:7" ht="21" customHeight="1" x14ac:dyDescent="0.25">
      <c r="B11" s="127">
        <v>3</v>
      </c>
      <c r="C11" s="127" t="s">
        <v>244</v>
      </c>
      <c r="D11" s="128" t="s">
        <v>8</v>
      </c>
      <c r="E11" s="129">
        <f>'Dois Vizinhos 44h'!E162</f>
        <v>7950.02</v>
      </c>
      <c r="F11" s="127">
        <v>1</v>
      </c>
      <c r="G11" s="7">
        <f t="shared" si="0"/>
        <v>7950.02</v>
      </c>
    </row>
    <row r="12" spans="2:7" ht="21" customHeight="1" x14ac:dyDescent="0.25">
      <c r="B12" s="127">
        <v>4</v>
      </c>
      <c r="C12" s="127" t="s">
        <v>254</v>
      </c>
      <c r="D12" s="128" t="s">
        <v>8</v>
      </c>
      <c r="E12" s="129">
        <f>'Foz do Iguaçu 44h'!E162</f>
        <v>7984.16</v>
      </c>
      <c r="F12" s="127">
        <v>2</v>
      </c>
      <c r="G12" s="7">
        <f t="shared" si="0"/>
        <v>15968.32</v>
      </c>
    </row>
    <row r="13" spans="2:7" ht="21" customHeight="1" x14ac:dyDescent="0.25">
      <c r="B13" s="127">
        <v>5</v>
      </c>
      <c r="C13" s="127" t="s">
        <v>246</v>
      </c>
      <c r="D13" s="128" t="s">
        <v>8</v>
      </c>
      <c r="E13" s="129">
        <f>'Francisco Beltrão 44h'!E162</f>
        <v>7978.47</v>
      </c>
      <c r="F13" s="127">
        <v>1</v>
      </c>
      <c r="G13" s="7">
        <f t="shared" si="0"/>
        <v>7978.47</v>
      </c>
    </row>
    <row r="14" spans="2:7" ht="21" customHeight="1" x14ac:dyDescent="0.25">
      <c r="B14" s="127">
        <v>6</v>
      </c>
      <c r="C14" s="127" t="s">
        <v>247</v>
      </c>
      <c r="D14" s="128" t="s">
        <v>8</v>
      </c>
      <c r="E14" s="129">
        <f>'Guarapuava 44h'!E162</f>
        <v>8291.24</v>
      </c>
      <c r="F14" s="127">
        <v>1</v>
      </c>
      <c r="G14" s="7">
        <f t="shared" si="0"/>
        <v>8291.24</v>
      </c>
    </row>
    <row r="15" spans="2:7" ht="21" customHeight="1" x14ac:dyDescent="0.25">
      <c r="B15" s="127">
        <v>7</v>
      </c>
      <c r="C15" s="127" t="s">
        <v>264</v>
      </c>
      <c r="D15" s="128" t="s">
        <v>8</v>
      </c>
      <c r="E15" s="129">
        <f>'Laranjeiras 44h'!E162</f>
        <v>8365.2800000000007</v>
      </c>
      <c r="F15" s="127">
        <v>1</v>
      </c>
      <c r="G15" s="7">
        <f t="shared" si="0"/>
        <v>8365.2800000000007</v>
      </c>
    </row>
    <row r="16" spans="2:7" ht="21" customHeight="1" x14ac:dyDescent="0.25">
      <c r="B16" s="127">
        <v>8</v>
      </c>
      <c r="C16" s="127" t="s">
        <v>248</v>
      </c>
      <c r="D16" s="128" t="s">
        <v>8</v>
      </c>
      <c r="E16" s="129">
        <f>'Marechal C. Rondon 44h'!E162</f>
        <v>7918.72</v>
      </c>
      <c r="F16" s="127">
        <v>1</v>
      </c>
      <c r="G16" s="7">
        <f t="shared" si="0"/>
        <v>7918.72</v>
      </c>
    </row>
    <row r="17" spans="1:10" ht="21" customHeight="1" x14ac:dyDescent="0.25">
      <c r="B17" s="127">
        <v>9</v>
      </c>
      <c r="C17" s="127" t="s">
        <v>265</v>
      </c>
      <c r="D17" s="128" t="s">
        <v>8</v>
      </c>
      <c r="E17" s="129">
        <f>'Palmas 44h'!E162</f>
        <v>7969.93</v>
      </c>
      <c r="F17" s="127">
        <v>1</v>
      </c>
      <c r="G17" s="7">
        <f t="shared" si="0"/>
        <v>7969.93</v>
      </c>
    </row>
    <row r="18" spans="1:10" ht="21" customHeight="1" x14ac:dyDescent="0.25">
      <c r="B18" s="127">
        <v>10</v>
      </c>
      <c r="C18" s="127" t="s">
        <v>249</v>
      </c>
      <c r="D18" s="128" t="s">
        <v>8</v>
      </c>
      <c r="E18" s="129">
        <f>'Pato Branco 44h'!E162</f>
        <v>7819.89</v>
      </c>
      <c r="F18" s="127">
        <v>1</v>
      </c>
      <c r="G18" s="7">
        <f t="shared" si="0"/>
        <v>7819.89</v>
      </c>
    </row>
    <row r="19" spans="1:10" ht="21" customHeight="1" x14ac:dyDescent="0.25">
      <c r="B19" s="127">
        <v>11</v>
      </c>
      <c r="C19" s="127" t="s">
        <v>250</v>
      </c>
      <c r="D19" s="128" t="s">
        <v>8</v>
      </c>
      <c r="E19" s="129">
        <f>'Toledo 44h'!E162</f>
        <v>7972.78</v>
      </c>
      <c r="F19" s="127">
        <v>1</v>
      </c>
      <c r="G19" s="7">
        <f t="shared" si="0"/>
        <v>7972.78</v>
      </c>
    </row>
    <row r="20" spans="1:10" ht="21" customHeight="1" x14ac:dyDescent="0.25">
      <c r="B20" s="174" t="s">
        <v>240</v>
      </c>
      <c r="C20" s="174"/>
      <c r="D20" s="174"/>
      <c r="E20" s="174"/>
      <c r="F20" s="130">
        <f>SUM(F9:F19)</f>
        <v>13</v>
      </c>
      <c r="G20" s="131">
        <f>SUM(G9:G19)</f>
        <v>104930.72000000002</v>
      </c>
      <c r="J20" s="170"/>
    </row>
    <row r="21" spans="1:10" ht="21" customHeight="1" x14ac:dyDescent="0.25">
      <c r="A21" s="8"/>
      <c r="B21" s="132"/>
      <c r="C21" s="132"/>
      <c r="D21" s="132"/>
      <c r="E21" s="132"/>
      <c r="F21" s="132"/>
      <c r="G21" s="133"/>
      <c r="H21" s="8"/>
    </row>
    <row r="22" spans="1:10" ht="21" customHeight="1" x14ac:dyDescent="0.25"/>
    <row r="23" spans="1:10" ht="21" customHeight="1" x14ac:dyDescent="0.25"/>
    <row r="24" spans="1:10" ht="21" customHeight="1" x14ac:dyDescent="0.25"/>
    <row r="25" spans="1:10" ht="21" customHeight="1" x14ac:dyDescent="0.25"/>
    <row r="26" spans="1:10" ht="21" customHeight="1" x14ac:dyDescent="0.25"/>
    <row r="27" spans="1:10" ht="21" customHeight="1" x14ac:dyDescent="0.25"/>
    <row r="28" spans="1:10" ht="21" customHeight="1" x14ac:dyDescent="0.25"/>
    <row r="29" spans="1:10" ht="21" customHeight="1" x14ac:dyDescent="0.25"/>
    <row r="30" spans="1:10" ht="21" customHeight="1" x14ac:dyDescent="0.25"/>
    <row r="31" spans="1:10" ht="21" customHeight="1" x14ac:dyDescent="0.25"/>
    <row r="32" spans="1:10" ht="21" customHeight="1" x14ac:dyDescent="0.25"/>
    <row r="33" ht="21" customHeight="1" x14ac:dyDescent="0.25"/>
    <row r="34" ht="21" customHeight="1" x14ac:dyDescent="0.25"/>
    <row r="35" ht="21" customHeight="1" x14ac:dyDescent="0.25"/>
    <row r="36" ht="21" customHeight="1" x14ac:dyDescent="0.25"/>
    <row r="37" ht="21" customHeight="1" x14ac:dyDescent="0.25"/>
  </sheetData>
  <mergeCells count="5">
    <mergeCell ref="B2:G2"/>
    <mergeCell ref="B3:G3"/>
    <mergeCell ref="B4:G4"/>
    <mergeCell ref="B6:G6"/>
    <mergeCell ref="B20:E20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3"/>
  <sheetViews>
    <sheetView topLeftCell="A91" zoomScale="90" zoomScaleNormal="90" workbookViewId="0">
      <selection activeCell="B106" sqref="B106"/>
    </sheetView>
  </sheetViews>
  <sheetFormatPr defaultColWidth="9.140625" defaultRowHeight="15" x14ac:dyDescent="0.25"/>
  <cols>
    <col min="1" max="1" width="3.140625" style="1" customWidth="1"/>
    <col min="2" max="2" width="10" style="55" customWidth="1"/>
    <col min="3" max="3" width="67" style="55" customWidth="1"/>
    <col min="4" max="5" width="15.5703125" style="55" customWidth="1"/>
    <col min="6" max="6" width="3.140625" style="1" customWidth="1"/>
    <col min="7" max="1024" width="9.140625" style="55"/>
  </cols>
  <sheetData>
    <row r="1" spans="1:6" ht="17.25" customHeight="1" x14ac:dyDescent="0.25">
      <c r="B1" s="25"/>
      <c r="C1" s="25"/>
      <c r="D1" s="25"/>
      <c r="E1" s="25"/>
    </row>
    <row r="2" spans="1:6" ht="17.25" customHeight="1" x14ac:dyDescent="0.25">
      <c r="B2" s="205" t="s">
        <v>0</v>
      </c>
      <c r="C2" s="205"/>
      <c r="D2" s="205"/>
      <c r="E2" s="205"/>
    </row>
    <row r="3" spans="1:6" ht="17.25" customHeight="1" x14ac:dyDescent="0.25">
      <c r="B3" s="205" t="s">
        <v>1</v>
      </c>
      <c r="C3" s="205"/>
      <c r="D3" s="205"/>
      <c r="E3" s="205"/>
    </row>
    <row r="4" spans="1:6" ht="17.25" customHeight="1" x14ac:dyDescent="0.25">
      <c r="B4" s="206" t="s">
        <v>2</v>
      </c>
      <c r="C4" s="206"/>
      <c r="D4" s="206"/>
      <c r="E4" s="206"/>
    </row>
    <row r="5" spans="1:6" ht="17.25" customHeight="1" x14ac:dyDescent="0.25">
      <c r="B5" s="10"/>
      <c r="C5" s="10"/>
      <c r="D5" s="10"/>
      <c r="E5" s="10"/>
    </row>
    <row r="6" spans="1:6" ht="17.25" customHeight="1" x14ac:dyDescent="0.25">
      <c r="B6" s="206" t="s">
        <v>262</v>
      </c>
      <c r="C6" s="206"/>
      <c r="D6" s="206"/>
      <c r="E6" s="206"/>
    </row>
    <row r="7" spans="1:6" ht="17.25" customHeight="1" x14ac:dyDescent="0.25">
      <c r="B7" s="10"/>
      <c r="C7" s="10"/>
      <c r="D7" s="10"/>
      <c r="E7" s="10"/>
    </row>
    <row r="8" spans="1:6" ht="17.25" customHeight="1" x14ac:dyDescent="0.25">
      <c r="A8" s="50"/>
      <c r="B8" s="124" t="s">
        <v>21</v>
      </c>
      <c r="C8" s="52" t="s">
        <v>122</v>
      </c>
      <c r="D8" s="202"/>
      <c r="E8" s="202"/>
      <c r="F8" s="50"/>
    </row>
    <row r="9" spans="1:6" ht="17.25" customHeight="1" x14ac:dyDescent="0.25">
      <c r="B9" s="124" t="s">
        <v>23</v>
      </c>
      <c r="C9" s="52" t="s">
        <v>123</v>
      </c>
      <c r="D9" s="202" t="s">
        <v>258</v>
      </c>
      <c r="E9" s="202"/>
    </row>
    <row r="10" spans="1:6" ht="17.25" customHeight="1" x14ac:dyDescent="0.25">
      <c r="A10" s="8"/>
      <c r="B10" s="124" t="s">
        <v>25</v>
      </c>
      <c r="C10" s="52" t="s">
        <v>124</v>
      </c>
      <c r="D10" s="202"/>
      <c r="E10" s="202"/>
      <c r="F10" s="8"/>
    </row>
    <row r="11" spans="1:6" ht="17.25" customHeight="1" x14ac:dyDescent="0.25">
      <c r="B11" s="124" t="s">
        <v>27</v>
      </c>
      <c r="C11" s="52" t="s">
        <v>125</v>
      </c>
      <c r="D11" s="202">
        <v>12</v>
      </c>
      <c r="E11" s="202"/>
    </row>
    <row r="12" spans="1:6" ht="17.25" customHeight="1" x14ac:dyDescent="0.25">
      <c r="B12" s="123"/>
      <c r="C12" s="53"/>
      <c r="D12" s="123"/>
      <c r="E12" s="123"/>
    </row>
    <row r="13" spans="1:6" ht="17.25" customHeight="1" x14ac:dyDescent="0.25">
      <c r="B13" s="123"/>
      <c r="C13" s="52" t="s">
        <v>126</v>
      </c>
      <c r="D13" s="202" t="s">
        <v>127</v>
      </c>
      <c r="E13" s="202"/>
    </row>
    <row r="14" spans="1:6" ht="17.25" customHeight="1" x14ac:dyDescent="0.25">
      <c r="B14" s="123"/>
      <c r="C14" s="52" t="s">
        <v>128</v>
      </c>
      <c r="D14" s="202" t="s">
        <v>129</v>
      </c>
      <c r="E14" s="202"/>
    </row>
    <row r="15" spans="1:6" ht="17.25" customHeight="1" x14ac:dyDescent="0.25">
      <c r="B15" s="123"/>
      <c r="C15" s="52" t="s">
        <v>130</v>
      </c>
      <c r="D15" s="203">
        <f>Parâmetros!G11</f>
        <v>2070</v>
      </c>
      <c r="E15" s="203"/>
      <c r="F15" s="54"/>
    </row>
    <row r="16" spans="1:6" ht="17.25" customHeight="1" x14ac:dyDescent="0.25">
      <c r="B16" s="123"/>
      <c r="C16" s="52" t="s">
        <v>131</v>
      </c>
      <c r="D16" s="204"/>
      <c r="E16" s="204"/>
    </row>
    <row r="17" spans="2:5" ht="17.25" customHeight="1" x14ac:dyDescent="0.25">
      <c r="B17" s="123"/>
      <c r="C17" s="52" t="s">
        <v>132</v>
      </c>
      <c r="D17" s="204"/>
      <c r="E17" s="204"/>
    </row>
    <row r="18" spans="2:5" ht="17.25" customHeight="1" x14ac:dyDescent="0.25">
      <c r="B18" s="123"/>
      <c r="C18" s="52" t="s">
        <v>118</v>
      </c>
      <c r="D18" s="202"/>
      <c r="E18" s="202"/>
    </row>
    <row r="19" spans="2:5" ht="17.25" customHeight="1" x14ac:dyDescent="0.25">
      <c r="B19" s="123"/>
      <c r="C19" s="52" t="s">
        <v>133</v>
      </c>
      <c r="D19" s="202">
        <v>1</v>
      </c>
      <c r="E19" s="202"/>
    </row>
    <row r="20" spans="2:5" ht="17.25" customHeight="1" x14ac:dyDescent="0.25">
      <c r="B20" s="123"/>
      <c r="C20" s="53"/>
      <c r="D20" s="123"/>
      <c r="E20" s="123"/>
    </row>
    <row r="21" spans="2:5" ht="17.25" customHeight="1" x14ac:dyDescent="0.25">
      <c r="B21" s="25"/>
      <c r="C21" s="25"/>
      <c r="D21" s="25"/>
      <c r="E21" s="25"/>
    </row>
    <row r="22" spans="2:5" ht="17.25" customHeight="1" x14ac:dyDescent="0.25">
      <c r="B22" s="178" t="s">
        <v>18</v>
      </c>
      <c r="C22" s="178"/>
      <c r="D22" s="178"/>
      <c r="E22" s="178"/>
    </row>
    <row r="23" spans="2:5" ht="17.25" customHeight="1" x14ac:dyDescent="0.25">
      <c r="B23" s="25"/>
      <c r="C23" s="25"/>
      <c r="D23" s="25"/>
      <c r="E23" s="25"/>
    </row>
    <row r="24" spans="2:5" ht="17.25" customHeight="1" x14ac:dyDescent="0.25">
      <c r="B24" s="120">
        <v>1</v>
      </c>
      <c r="C24" s="120" t="s">
        <v>19</v>
      </c>
      <c r="D24" s="120" t="s">
        <v>20</v>
      </c>
      <c r="E24" s="120" t="s">
        <v>103</v>
      </c>
    </row>
    <row r="25" spans="2:5" ht="17.25" customHeight="1" x14ac:dyDescent="0.25">
      <c r="B25" s="121" t="s">
        <v>21</v>
      </c>
      <c r="C25" s="56" t="s">
        <v>134</v>
      </c>
      <c r="D25" s="121" t="s">
        <v>69</v>
      </c>
      <c r="E25" s="57">
        <f>D15</f>
        <v>2070</v>
      </c>
    </row>
    <row r="26" spans="2:5" ht="17.25" customHeight="1" x14ac:dyDescent="0.25">
      <c r="B26" s="121" t="s">
        <v>23</v>
      </c>
      <c r="C26" s="56" t="s">
        <v>135</v>
      </c>
      <c r="D26" s="79">
        <f>Parâmetros!G17</f>
        <v>0.3</v>
      </c>
      <c r="E26" s="57">
        <f>D26*E25</f>
        <v>621</v>
      </c>
    </row>
    <row r="27" spans="2:5" ht="17.25" customHeight="1" x14ac:dyDescent="0.25">
      <c r="B27" s="121" t="s">
        <v>25</v>
      </c>
      <c r="C27" s="56" t="s">
        <v>26</v>
      </c>
      <c r="D27" s="79">
        <f>Parâmetros!G18</f>
        <v>0</v>
      </c>
      <c r="E27" s="57">
        <f>D27*E25</f>
        <v>0</v>
      </c>
    </row>
    <row r="28" spans="2:5" ht="17.25" customHeight="1" x14ac:dyDescent="0.25">
      <c r="B28" s="121" t="s">
        <v>27</v>
      </c>
      <c r="C28" s="56" t="s">
        <v>28</v>
      </c>
      <c r="D28" s="79" t="s">
        <v>69</v>
      </c>
      <c r="E28" s="57">
        <v>0</v>
      </c>
    </row>
    <row r="29" spans="2:5" ht="17.25" customHeight="1" x14ac:dyDescent="0.25">
      <c r="B29" s="121" t="s">
        <v>29</v>
      </c>
      <c r="C29" s="56" t="s">
        <v>30</v>
      </c>
      <c r="D29" s="79">
        <f>Parâmetros!G20</f>
        <v>0</v>
      </c>
      <c r="E29" s="57">
        <f>D29*E25</f>
        <v>0</v>
      </c>
    </row>
    <row r="30" spans="2:5" ht="17.25" customHeight="1" x14ac:dyDescent="0.25">
      <c r="B30" s="121" t="s">
        <v>31</v>
      </c>
      <c r="C30" s="56" t="s">
        <v>75</v>
      </c>
      <c r="D30" s="121" t="s">
        <v>69</v>
      </c>
      <c r="E30" s="57">
        <v>0</v>
      </c>
    </row>
    <row r="31" spans="2:5" ht="17.25" customHeight="1" x14ac:dyDescent="0.25">
      <c r="B31" s="177" t="s">
        <v>41</v>
      </c>
      <c r="C31" s="177"/>
      <c r="D31" s="177"/>
      <c r="E31" s="58">
        <f>SUM(E25:E30)</f>
        <v>2691</v>
      </c>
    </row>
    <row r="32" spans="2:5" ht="17.25" customHeight="1" x14ac:dyDescent="0.25">
      <c r="B32" s="25"/>
      <c r="C32" s="25"/>
      <c r="D32" s="25"/>
      <c r="E32" s="25"/>
    </row>
    <row r="33" spans="2:5" ht="17.25" customHeight="1" x14ac:dyDescent="0.25">
      <c r="B33" s="25"/>
      <c r="C33" s="25"/>
      <c r="D33" s="25"/>
      <c r="E33" s="25"/>
    </row>
    <row r="34" spans="2:5" ht="17.25" customHeight="1" x14ac:dyDescent="0.25">
      <c r="B34" s="178" t="s">
        <v>35</v>
      </c>
      <c r="C34" s="178"/>
      <c r="D34" s="178"/>
      <c r="E34" s="178"/>
    </row>
    <row r="35" spans="2:5" ht="17.25" customHeight="1" x14ac:dyDescent="0.25">
      <c r="B35" s="38"/>
      <c r="C35" s="25"/>
      <c r="D35" s="25"/>
      <c r="E35" s="25"/>
    </row>
    <row r="36" spans="2:5" ht="17.25" customHeight="1" x14ac:dyDescent="0.25">
      <c r="B36" s="198" t="s">
        <v>36</v>
      </c>
      <c r="C36" s="198"/>
      <c r="D36" s="198"/>
      <c r="E36" s="198"/>
    </row>
    <row r="37" spans="2:5" ht="17.25" customHeight="1" x14ac:dyDescent="0.25">
      <c r="B37" s="25"/>
      <c r="C37" s="25"/>
      <c r="D37" s="25"/>
      <c r="E37" s="25"/>
    </row>
    <row r="38" spans="2:5" ht="17.25" customHeight="1" x14ac:dyDescent="0.25">
      <c r="B38" s="120" t="s">
        <v>37</v>
      </c>
      <c r="C38" s="59" t="s">
        <v>38</v>
      </c>
      <c r="D38" s="120" t="s">
        <v>20</v>
      </c>
      <c r="E38" s="120" t="s">
        <v>103</v>
      </c>
    </row>
    <row r="39" spans="2:5" ht="17.25" customHeight="1" x14ac:dyDescent="0.25">
      <c r="B39" s="121" t="s">
        <v>21</v>
      </c>
      <c r="C39" s="60" t="s">
        <v>136</v>
      </c>
      <c r="D39" s="18">
        <f>Parâmetros!G29</f>
        <v>8.3333333333333329E-2</v>
      </c>
      <c r="E39" s="57">
        <f>D39*E31</f>
        <v>224.25</v>
      </c>
    </row>
    <row r="40" spans="2:5" ht="17.25" customHeight="1" x14ac:dyDescent="0.25">
      <c r="B40" s="121" t="s">
        <v>23</v>
      </c>
      <c r="C40" s="60" t="s">
        <v>137</v>
      </c>
      <c r="D40" s="18">
        <f>Parâmetros!G30</f>
        <v>2.7777777777777776E-2</v>
      </c>
      <c r="E40" s="57">
        <f>E31*D40</f>
        <v>74.75</v>
      </c>
    </row>
    <row r="41" spans="2:5" ht="17.25" customHeight="1" x14ac:dyDescent="0.25">
      <c r="B41" s="199" t="s">
        <v>41</v>
      </c>
      <c r="C41" s="199"/>
      <c r="D41" s="21">
        <f>SUM(D39:D40)</f>
        <v>0.1111111111111111</v>
      </c>
      <c r="E41" s="58">
        <f>SUM(E39:E40)</f>
        <v>299</v>
      </c>
    </row>
    <row r="42" spans="2:5" ht="17.25" customHeight="1" x14ac:dyDescent="0.25">
      <c r="B42" s="27"/>
      <c r="C42" s="27"/>
      <c r="D42" s="27"/>
      <c r="E42" s="61"/>
    </row>
    <row r="43" spans="2:5" ht="17.25" customHeight="1" x14ac:dyDescent="0.25">
      <c r="B43" s="200" t="s">
        <v>138</v>
      </c>
      <c r="C43" s="200"/>
      <c r="D43" s="200"/>
      <c r="E43" s="62">
        <f>E31+E41</f>
        <v>2990</v>
      </c>
    </row>
    <row r="44" spans="2:5" ht="17.25" customHeight="1" x14ac:dyDescent="0.25">
      <c r="B44" s="25"/>
      <c r="C44" s="25"/>
      <c r="D44" s="25"/>
      <c r="E44" s="25"/>
    </row>
    <row r="45" spans="2:5" ht="17.25" customHeight="1" x14ac:dyDescent="0.25">
      <c r="B45" s="201" t="s">
        <v>42</v>
      </c>
      <c r="C45" s="201"/>
      <c r="D45" s="201"/>
      <c r="E45" s="201"/>
    </row>
    <row r="46" spans="2:5" ht="17.25" customHeight="1" x14ac:dyDescent="0.25">
      <c r="B46" s="25"/>
      <c r="C46" s="25"/>
      <c r="D46" s="25"/>
      <c r="E46" s="25"/>
    </row>
    <row r="47" spans="2:5" ht="17.25" customHeight="1" x14ac:dyDescent="0.25">
      <c r="B47" s="120" t="s">
        <v>43</v>
      </c>
      <c r="C47" s="120" t="s">
        <v>44</v>
      </c>
      <c r="D47" s="120" t="s">
        <v>20</v>
      </c>
      <c r="E47" s="120" t="s">
        <v>103</v>
      </c>
    </row>
    <row r="48" spans="2:5" ht="17.25" customHeight="1" x14ac:dyDescent="0.25">
      <c r="B48" s="121" t="s">
        <v>21</v>
      </c>
      <c r="C48" s="56" t="s">
        <v>45</v>
      </c>
      <c r="D48" s="22">
        <f>Parâmetros!G36</f>
        <v>0.2</v>
      </c>
      <c r="E48" s="57">
        <f t="shared" ref="E48:E55" si="0">$E$43*D48</f>
        <v>598</v>
      </c>
    </row>
    <row r="49" spans="2:5" ht="17.25" customHeight="1" x14ac:dyDescent="0.25">
      <c r="B49" s="121" t="s">
        <v>23</v>
      </c>
      <c r="C49" s="56" t="s">
        <v>46</v>
      </c>
      <c r="D49" s="22">
        <f>Parâmetros!G37</f>
        <v>2.5000000000000001E-2</v>
      </c>
      <c r="E49" s="57">
        <f t="shared" si="0"/>
        <v>74.75</v>
      </c>
    </row>
    <row r="50" spans="2:5" ht="17.25" customHeight="1" x14ac:dyDescent="0.25">
      <c r="B50" s="121" t="s">
        <v>25</v>
      </c>
      <c r="C50" s="56" t="s">
        <v>139</v>
      </c>
      <c r="D50" s="22">
        <f>Parâmetros!G38</f>
        <v>0.06</v>
      </c>
      <c r="E50" s="57">
        <f t="shared" si="0"/>
        <v>179.4</v>
      </c>
    </row>
    <row r="51" spans="2:5" ht="17.25" customHeight="1" x14ac:dyDescent="0.25">
      <c r="B51" s="121" t="s">
        <v>27</v>
      </c>
      <c r="C51" s="56" t="s">
        <v>48</v>
      </c>
      <c r="D51" s="22">
        <f>Parâmetros!G39</f>
        <v>1.4999999999999999E-2</v>
      </c>
      <c r="E51" s="57">
        <f t="shared" si="0"/>
        <v>44.85</v>
      </c>
    </row>
    <row r="52" spans="2:5" ht="17.25" customHeight="1" x14ac:dyDescent="0.25">
      <c r="B52" s="121" t="s">
        <v>29</v>
      </c>
      <c r="C52" s="56" t="s">
        <v>49</v>
      </c>
      <c r="D52" s="22">
        <f>Parâmetros!G40</f>
        <v>0.01</v>
      </c>
      <c r="E52" s="57">
        <f t="shared" si="0"/>
        <v>29.900000000000002</v>
      </c>
    </row>
    <row r="53" spans="2:5" ht="17.25" customHeight="1" x14ac:dyDescent="0.25">
      <c r="B53" s="121" t="s">
        <v>31</v>
      </c>
      <c r="C53" s="56" t="s">
        <v>50</v>
      </c>
      <c r="D53" s="22">
        <f>Parâmetros!G41</f>
        <v>6.0000000000000001E-3</v>
      </c>
      <c r="E53" s="57">
        <f t="shared" si="0"/>
        <v>17.940000000000001</v>
      </c>
    </row>
    <row r="54" spans="2:5" ht="17.25" customHeight="1" x14ac:dyDescent="0.25">
      <c r="B54" s="121" t="s">
        <v>33</v>
      </c>
      <c r="C54" s="56" t="s">
        <v>51</v>
      </c>
      <c r="D54" s="22">
        <f>Parâmetros!G42</f>
        <v>2E-3</v>
      </c>
      <c r="E54" s="57">
        <f t="shared" si="0"/>
        <v>5.98</v>
      </c>
    </row>
    <row r="55" spans="2:5" ht="17.25" customHeight="1" x14ac:dyDescent="0.25">
      <c r="B55" s="121" t="s">
        <v>52</v>
      </c>
      <c r="C55" s="56" t="s">
        <v>53</v>
      </c>
      <c r="D55" s="22">
        <f>Parâmetros!G43</f>
        <v>0.08</v>
      </c>
      <c r="E55" s="57">
        <f t="shared" si="0"/>
        <v>239.20000000000002</v>
      </c>
    </row>
    <row r="56" spans="2:5" ht="17.25" customHeight="1" x14ac:dyDescent="0.25">
      <c r="B56" s="177" t="s">
        <v>54</v>
      </c>
      <c r="C56" s="177"/>
      <c r="D56" s="21">
        <f>SUM(D48:D55)</f>
        <v>0.39800000000000008</v>
      </c>
      <c r="E56" s="58">
        <f>SUM(E48:E55)</f>
        <v>1190.02</v>
      </c>
    </row>
    <row r="57" spans="2:5" ht="17.25" customHeight="1" x14ac:dyDescent="0.25">
      <c r="B57" s="25"/>
      <c r="C57" s="25"/>
      <c r="D57" s="25"/>
      <c r="E57" s="25"/>
    </row>
    <row r="58" spans="2:5" ht="17.25" customHeight="1" x14ac:dyDescent="0.25">
      <c r="B58" s="198" t="s">
        <v>55</v>
      </c>
      <c r="C58" s="198"/>
      <c r="D58" s="198"/>
      <c r="E58" s="198"/>
    </row>
    <row r="59" spans="2:5" ht="17.25" customHeight="1" x14ac:dyDescent="0.25">
      <c r="B59" s="25"/>
      <c r="C59" s="25"/>
      <c r="D59" s="25"/>
      <c r="E59" s="25"/>
    </row>
    <row r="60" spans="2:5" ht="17.25" customHeight="1" x14ac:dyDescent="0.25">
      <c r="B60" s="120" t="s">
        <v>56</v>
      </c>
      <c r="C60" s="63" t="s">
        <v>57</v>
      </c>
      <c r="D60" s="63" t="s">
        <v>60</v>
      </c>
      <c r="E60" s="120" t="s">
        <v>103</v>
      </c>
    </row>
    <row r="61" spans="2:5" ht="17.25" customHeight="1" x14ac:dyDescent="0.25">
      <c r="B61" s="121" t="s">
        <v>21</v>
      </c>
      <c r="C61" s="60" t="s">
        <v>140</v>
      </c>
      <c r="D61" s="134">
        <f>Parâmetros!F129</f>
        <v>2.95</v>
      </c>
      <c r="E61" s="64">
        <f>IF(((D61*Parâmetros!E50)-(E25*6%))&gt;0,((D61*Parâmetros!E50)-(E25*6%)),0)</f>
        <v>5.6000000000000227</v>
      </c>
    </row>
    <row r="62" spans="2:5" ht="17.25" customHeight="1" x14ac:dyDescent="0.25">
      <c r="B62" s="121" t="s">
        <v>23</v>
      </c>
      <c r="C62" s="175" t="s">
        <v>141</v>
      </c>
      <c r="D62" s="175"/>
      <c r="E62" s="64">
        <f>Parâmetros!G53</f>
        <v>695.2</v>
      </c>
    </row>
    <row r="63" spans="2:5" ht="17.25" customHeight="1" x14ac:dyDescent="0.25">
      <c r="B63" s="121" t="s">
        <v>25</v>
      </c>
      <c r="C63" s="175" t="s">
        <v>142</v>
      </c>
      <c r="D63" s="175"/>
      <c r="E63" s="64">
        <f>E62/12</f>
        <v>57.933333333333337</v>
      </c>
    </row>
    <row r="64" spans="2:5" ht="17.25" customHeight="1" x14ac:dyDescent="0.25">
      <c r="B64" s="121" t="s">
        <v>27</v>
      </c>
      <c r="C64" s="175" t="s">
        <v>143</v>
      </c>
      <c r="D64" s="175"/>
      <c r="E64" s="64">
        <f>Parâmetros!G56</f>
        <v>6.583333333333333</v>
      </c>
    </row>
    <row r="65" spans="2:5" ht="17.25" customHeight="1" x14ac:dyDescent="0.25">
      <c r="B65" s="121" t="s">
        <v>29</v>
      </c>
      <c r="C65" s="175" t="s">
        <v>144</v>
      </c>
      <c r="D65" s="175"/>
      <c r="E65" s="64">
        <f>Parâmetros!G57</f>
        <v>105.24</v>
      </c>
    </row>
    <row r="66" spans="2:5" ht="17.25" customHeight="1" x14ac:dyDescent="0.25">
      <c r="B66" s="121" t="s">
        <v>31</v>
      </c>
      <c r="C66" s="175" t="s">
        <v>145</v>
      </c>
      <c r="D66" s="175"/>
      <c r="E66" s="64">
        <f>Parâmetros!G58</f>
        <v>0.51815267732237424</v>
      </c>
    </row>
    <row r="67" spans="2:5" ht="17.25" customHeight="1" x14ac:dyDescent="0.25">
      <c r="B67" s="121" t="s">
        <v>33</v>
      </c>
      <c r="C67" s="175" t="s">
        <v>146</v>
      </c>
      <c r="D67" s="175"/>
      <c r="E67" s="64">
        <f>Parâmetros!G59</f>
        <v>8.3000000000000007</v>
      </c>
    </row>
    <row r="68" spans="2:5" ht="17.25" customHeight="1" x14ac:dyDescent="0.25">
      <c r="B68" s="121" t="s">
        <v>52</v>
      </c>
      <c r="C68" s="175" t="s">
        <v>147</v>
      </c>
      <c r="D68" s="175"/>
      <c r="E68" s="64">
        <f>Parâmetros!G60</f>
        <v>9.5</v>
      </c>
    </row>
    <row r="69" spans="2:5" ht="17.25" customHeight="1" x14ac:dyDescent="0.25">
      <c r="B69" s="121" t="s">
        <v>74</v>
      </c>
      <c r="C69" s="175" t="s">
        <v>75</v>
      </c>
      <c r="D69" s="175"/>
      <c r="E69" s="64">
        <f>Parâmetros!G62</f>
        <v>0</v>
      </c>
    </row>
    <row r="70" spans="2:5" ht="17.25" customHeight="1" x14ac:dyDescent="0.25">
      <c r="B70" s="177" t="s">
        <v>41</v>
      </c>
      <c r="C70" s="177"/>
      <c r="D70" s="177"/>
      <c r="E70" s="58">
        <f>SUM(E61:E69)</f>
        <v>888.87481934398909</v>
      </c>
    </row>
    <row r="71" spans="2:5" ht="17.25" customHeight="1" x14ac:dyDescent="0.25">
      <c r="B71" s="25"/>
      <c r="C71" s="25"/>
      <c r="D71" s="25"/>
      <c r="E71" s="25"/>
    </row>
    <row r="72" spans="2:5" ht="17.25" customHeight="1" x14ac:dyDescent="0.25">
      <c r="B72" s="182" t="s">
        <v>148</v>
      </c>
      <c r="C72" s="182"/>
      <c r="D72" s="182"/>
      <c r="E72" s="182"/>
    </row>
    <row r="73" spans="2:5" ht="17.25" customHeight="1" x14ac:dyDescent="0.25">
      <c r="B73" s="25"/>
      <c r="C73" s="25"/>
      <c r="D73" s="25"/>
      <c r="E73" s="25"/>
    </row>
    <row r="74" spans="2:5" ht="17.25" customHeight="1" x14ac:dyDescent="0.25">
      <c r="B74" s="120">
        <v>2</v>
      </c>
      <c r="C74" s="177" t="s">
        <v>149</v>
      </c>
      <c r="D74" s="177"/>
      <c r="E74" s="120" t="s">
        <v>103</v>
      </c>
    </row>
    <row r="75" spans="2:5" ht="17.25" customHeight="1" x14ac:dyDescent="0.25">
      <c r="B75" s="121" t="s">
        <v>37</v>
      </c>
      <c r="C75" s="175" t="s">
        <v>38</v>
      </c>
      <c r="D75" s="175"/>
      <c r="E75" s="65">
        <f>E41</f>
        <v>299</v>
      </c>
    </row>
    <row r="76" spans="2:5" ht="17.25" customHeight="1" x14ac:dyDescent="0.25">
      <c r="B76" s="121" t="s">
        <v>43</v>
      </c>
      <c r="C76" s="175" t="s">
        <v>44</v>
      </c>
      <c r="D76" s="175"/>
      <c r="E76" s="65">
        <f>E56</f>
        <v>1190.02</v>
      </c>
    </row>
    <row r="77" spans="2:5" ht="17.25" customHeight="1" x14ac:dyDescent="0.25">
      <c r="B77" s="121" t="s">
        <v>56</v>
      </c>
      <c r="C77" s="175" t="s">
        <v>57</v>
      </c>
      <c r="D77" s="175"/>
      <c r="E77" s="65">
        <f>E70</f>
        <v>888.87481934398909</v>
      </c>
    </row>
    <row r="78" spans="2:5" ht="17.25" customHeight="1" x14ac:dyDescent="0.25">
      <c r="B78" s="177" t="s">
        <v>41</v>
      </c>
      <c r="C78" s="177"/>
      <c r="D78" s="177"/>
      <c r="E78" s="58">
        <f>SUM(E75:E77)</f>
        <v>2377.8948193439892</v>
      </c>
    </row>
    <row r="79" spans="2:5" ht="17.25" customHeight="1" x14ac:dyDescent="0.25">
      <c r="B79" s="25"/>
      <c r="C79" s="25"/>
      <c r="D79" s="25"/>
      <c r="E79" s="25"/>
    </row>
    <row r="80" spans="2:5" ht="17.25" customHeight="1" x14ac:dyDescent="0.25">
      <c r="B80" s="25"/>
      <c r="C80" s="25"/>
      <c r="D80" s="25"/>
      <c r="E80" s="25"/>
    </row>
    <row r="81" spans="2:5" ht="17.25" customHeight="1" x14ac:dyDescent="0.25">
      <c r="B81" s="178" t="s">
        <v>76</v>
      </c>
      <c r="C81" s="178"/>
      <c r="D81" s="178"/>
      <c r="E81" s="178"/>
    </row>
    <row r="82" spans="2:5" ht="17.25" customHeight="1" x14ac:dyDescent="0.25">
      <c r="B82" s="25"/>
      <c r="C82" s="25"/>
      <c r="D82" s="25"/>
      <c r="E82" s="25"/>
    </row>
    <row r="83" spans="2:5" ht="17.25" customHeight="1" x14ac:dyDescent="0.25">
      <c r="B83" s="120">
        <v>3</v>
      </c>
      <c r="C83" s="120" t="s">
        <v>77</v>
      </c>
      <c r="D83" s="122" t="s">
        <v>20</v>
      </c>
      <c r="E83" s="120" t="s">
        <v>103</v>
      </c>
    </row>
    <row r="84" spans="2:5" ht="17.25" customHeight="1" x14ac:dyDescent="0.25">
      <c r="B84" s="121" t="s">
        <v>21</v>
      </c>
      <c r="C84" s="56" t="s">
        <v>150</v>
      </c>
      <c r="D84" s="37">
        <f>Parâmetros!G67</f>
        <v>4.1666666666666666E-3</v>
      </c>
      <c r="E84" s="57">
        <f t="shared" ref="E84:E89" si="1">D84*$E$31</f>
        <v>11.2125</v>
      </c>
    </row>
    <row r="85" spans="2:5" ht="17.25" customHeight="1" x14ac:dyDescent="0.25">
      <c r="B85" s="121" t="s">
        <v>23</v>
      </c>
      <c r="C85" s="60" t="s">
        <v>151</v>
      </c>
      <c r="D85" s="37">
        <f>Parâmetros!G68</f>
        <v>3.3333333333333332E-4</v>
      </c>
      <c r="E85" s="57">
        <f t="shared" si="1"/>
        <v>0.89700000000000002</v>
      </c>
    </row>
    <row r="86" spans="2:5" ht="17.25" customHeight="1" x14ac:dyDescent="0.25">
      <c r="B86" s="121" t="s">
        <v>25</v>
      </c>
      <c r="C86" s="60" t="s">
        <v>152</v>
      </c>
      <c r="D86" s="37">
        <f>Parâmetros!G69</f>
        <v>3.44E-2</v>
      </c>
      <c r="E86" s="57">
        <f t="shared" si="1"/>
        <v>92.570400000000006</v>
      </c>
    </row>
    <row r="87" spans="2:5" ht="17.25" customHeight="1" x14ac:dyDescent="0.25">
      <c r="B87" s="121" t="s">
        <v>27</v>
      </c>
      <c r="C87" s="60" t="s">
        <v>153</v>
      </c>
      <c r="D87" s="37">
        <f>Parâmetros!G70</f>
        <v>1.9444444444444445E-2</v>
      </c>
      <c r="E87" s="57">
        <f t="shared" si="1"/>
        <v>52.325000000000003</v>
      </c>
    </row>
    <row r="88" spans="2:5" ht="17.25" customHeight="1" x14ac:dyDescent="0.25">
      <c r="B88" s="121" t="s">
        <v>29</v>
      </c>
      <c r="C88" s="60" t="s">
        <v>154</v>
      </c>
      <c r="D88" s="37">
        <f>Parâmetros!G71</f>
        <v>7.7388888888888906E-3</v>
      </c>
      <c r="E88" s="57">
        <f t="shared" si="1"/>
        <v>20.825350000000004</v>
      </c>
    </row>
    <row r="89" spans="2:5" ht="17.25" customHeight="1" x14ac:dyDescent="0.25">
      <c r="B89" s="121" t="s">
        <v>31</v>
      </c>
      <c r="C89" s="60" t="s">
        <v>155</v>
      </c>
      <c r="D89" s="37">
        <f>Parâmetros!G72</f>
        <v>6.2222222222222236E-4</v>
      </c>
      <c r="E89" s="57">
        <f t="shared" si="1"/>
        <v>1.6744000000000003</v>
      </c>
    </row>
    <row r="90" spans="2:5" ht="17.25" customHeight="1" x14ac:dyDescent="0.25">
      <c r="B90" s="177" t="s">
        <v>41</v>
      </c>
      <c r="C90" s="177"/>
      <c r="D90" s="177"/>
      <c r="E90" s="58">
        <f>SUM(E84:E89)</f>
        <v>179.50465000000003</v>
      </c>
    </row>
    <row r="91" spans="2:5" ht="17.25" customHeight="1" x14ac:dyDescent="0.25">
      <c r="B91" s="25"/>
      <c r="C91" s="25"/>
      <c r="D91" s="25"/>
      <c r="E91" s="25"/>
    </row>
    <row r="92" spans="2:5" ht="17.25" customHeight="1" x14ac:dyDescent="0.25">
      <c r="B92" s="25"/>
      <c r="C92" s="25"/>
      <c r="D92" s="25"/>
      <c r="E92" s="25"/>
    </row>
    <row r="93" spans="2:5" ht="17.25" customHeight="1" x14ac:dyDescent="0.25">
      <c r="B93" s="178" t="s">
        <v>84</v>
      </c>
      <c r="C93" s="178"/>
      <c r="D93" s="178"/>
      <c r="E93" s="178"/>
    </row>
    <row r="94" spans="2:5" ht="17.25" customHeight="1" x14ac:dyDescent="0.25">
      <c r="B94" s="25"/>
      <c r="C94" s="25"/>
      <c r="D94" s="25"/>
      <c r="E94" s="25"/>
    </row>
    <row r="95" spans="2:5" ht="17.25" customHeight="1" x14ac:dyDescent="0.25">
      <c r="B95" s="198" t="s">
        <v>85</v>
      </c>
      <c r="C95" s="198"/>
      <c r="D95" s="198"/>
      <c r="E95" s="198"/>
    </row>
    <row r="96" spans="2:5" ht="17.25" customHeight="1" x14ac:dyDescent="0.25">
      <c r="B96" s="38"/>
      <c r="C96" s="25"/>
      <c r="D96" s="25"/>
      <c r="E96" s="25"/>
    </row>
    <row r="97" spans="2:5" ht="17.25" customHeight="1" x14ac:dyDescent="0.25">
      <c r="B97" s="122" t="s">
        <v>86</v>
      </c>
      <c r="C97" s="66" t="s">
        <v>87</v>
      </c>
      <c r="D97" s="122" t="s">
        <v>20</v>
      </c>
      <c r="E97" s="120" t="s">
        <v>103</v>
      </c>
    </row>
    <row r="98" spans="2:5" ht="17.25" customHeight="1" x14ac:dyDescent="0.25">
      <c r="B98" s="39" t="s">
        <v>21</v>
      </c>
      <c r="C98" s="67" t="s">
        <v>156</v>
      </c>
      <c r="D98" s="37">
        <f>Parâmetros!G79</f>
        <v>8.3333333333333329E-2</v>
      </c>
      <c r="E98" s="68">
        <f t="shared" ref="E98:E106" si="2">D98*$E$31</f>
        <v>224.25</v>
      </c>
    </row>
    <row r="99" spans="2:5" ht="17.25" customHeight="1" x14ac:dyDescent="0.25">
      <c r="B99" s="39" t="s">
        <v>23</v>
      </c>
      <c r="C99" s="67" t="s">
        <v>157</v>
      </c>
      <c r="D99" s="37">
        <f>Parâmetros!G80</f>
        <v>2.7777777777777779E-3</v>
      </c>
      <c r="E99" s="68">
        <f t="shared" si="2"/>
        <v>7.4750000000000005</v>
      </c>
    </row>
    <row r="100" spans="2:5" ht="17.25" customHeight="1" x14ac:dyDescent="0.25">
      <c r="B100" s="39" t="s">
        <v>25</v>
      </c>
      <c r="C100" s="67" t="s">
        <v>158</v>
      </c>
      <c r="D100" s="37">
        <f>Parâmetros!G81</f>
        <v>2.0833333333333332E-4</v>
      </c>
      <c r="E100" s="68">
        <f t="shared" si="2"/>
        <v>0.56062499999999993</v>
      </c>
    </row>
    <row r="101" spans="2:5" ht="17.25" customHeight="1" x14ac:dyDescent="0.25">
      <c r="B101" s="39" t="s">
        <v>27</v>
      </c>
      <c r="C101" s="67" t="s">
        <v>159</v>
      </c>
      <c r="D101" s="37">
        <f>Parâmetros!G82</f>
        <v>1.4833333333333332E-3</v>
      </c>
      <c r="E101" s="68">
        <f t="shared" si="2"/>
        <v>3.9916499999999999</v>
      </c>
    </row>
    <row r="102" spans="2:5" ht="17.25" customHeight="1" x14ac:dyDescent="0.25">
      <c r="B102" s="39" t="s">
        <v>29</v>
      </c>
      <c r="C102" s="67" t="s">
        <v>160</v>
      </c>
      <c r="D102" s="37">
        <f>Parâmetros!G83</f>
        <v>2.9330399999999996E-3</v>
      </c>
      <c r="E102" s="68">
        <f t="shared" si="2"/>
        <v>7.8928106399999987</v>
      </c>
    </row>
    <row r="103" spans="2:5" ht="17.25" customHeight="1" x14ac:dyDescent="0.25">
      <c r="B103" s="39" t="s">
        <v>31</v>
      </c>
      <c r="C103" s="67" t="s">
        <v>161</v>
      </c>
      <c r="D103" s="37">
        <f>Parâmetros!G84</f>
        <v>1.3888888888888888E-2</v>
      </c>
      <c r="E103" s="68">
        <f t="shared" si="2"/>
        <v>37.375</v>
      </c>
    </row>
    <row r="104" spans="2:5" ht="17.25" customHeight="1" x14ac:dyDescent="0.25">
      <c r="B104" s="39" t="s">
        <v>33</v>
      </c>
      <c r="C104" s="67" t="s">
        <v>277</v>
      </c>
      <c r="D104" s="37">
        <f>Parâmetros!G85</f>
        <v>9.6000000000000009E-3</v>
      </c>
      <c r="E104" s="68">
        <f t="shared" si="2"/>
        <v>25.833600000000004</v>
      </c>
    </row>
    <row r="105" spans="2:5" ht="17.25" customHeight="1" x14ac:dyDescent="0.25">
      <c r="B105" s="181" t="s">
        <v>93</v>
      </c>
      <c r="C105" s="181"/>
      <c r="D105" s="40">
        <f>SUM(D98:D104)</f>
        <v>0.11422470666666668</v>
      </c>
      <c r="E105" s="69">
        <f>D105*$E$31</f>
        <v>307.37868564000001</v>
      </c>
    </row>
    <row r="106" spans="2:5" ht="17.25" customHeight="1" x14ac:dyDescent="0.25">
      <c r="B106" s="9" t="s">
        <v>52</v>
      </c>
      <c r="C106" s="70" t="s">
        <v>162</v>
      </c>
      <c r="D106" s="41">
        <f>D105*D56</f>
        <v>4.5461433253333343E-2</v>
      </c>
      <c r="E106" s="68">
        <f t="shared" si="2"/>
        <v>122.33671688472002</v>
      </c>
    </row>
    <row r="107" spans="2:5" ht="17.25" customHeight="1" x14ac:dyDescent="0.25">
      <c r="B107" s="177" t="s">
        <v>54</v>
      </c>
      <c r="C107" s="177"/>
      <c r="D107" s="40">
        <f>SUM(D105:D106)</f>
        <v>0.15968613992000003</v>
      </c>
      <c r="E107" s="62">
        <f>SUM(E105:E106)</f>
        <v>429.71540252472005</v>
      </c>
    </row>
    <row r="108" spans="2:5" ht="17.25" customHeight="1" x14ac:dyDescent="0.25">
      <c r="B108" s="25"/>
      <c r="C108" s="25"/>
      <c r="D108" s="25"/>
      <c r="E108" s="25"/>
    </row>
    <row r="109" spans="2:5" ht="17.25" customHeight="1" x14ac:dyDescent="0.25">
      <c r="B109" s="198" t="s">
        <v>95</v>
      </c>
      <c r="C109" s="198"/>
      <c r="D109" s="198"/>
      <c r="E109" s="71"/>
    </row>
    <row r="110" spans="2:5" ht="17.25" customHeight="1" x14ac:dyDescent="0.25">
      <c r="B110" s="38"/>
      <c r="C110" s="25"/>
      <c r="D110" s="25"/>
      <c r="E110" s="25"/>
    </row>
    <row r="111" spans="2:5" ht="17.25" customHeight="1" x14ac:dyDescent="0.25">
      <c r="B111" s="120" t="s">
        <v>96</v>
      </c>
      <c r="C111" s="59" t="s">
        <v>97</v>
      </c>
      <c r="D111" s="122" t="s">
        <v>20</v>
      </c>
      <c r="E111" s="120" t="s">
        <v>103</v>
      </c>
    </row>
    <row r="112" spans="2:5" ht="17.25" customHeight="1" x14ac:dyDescent="0.25">
      <c r="B112" s="121" t="s">
        <v>21</v>
      </c>
      <c r="C112" s="60" t="s">
        <v>163</v>
      </c>
      <c r="D112" s="37">
        <f>Parâmetros!G93</f>
        <v>7.4999999999999997E-2</v>
      </c>
      <c r="E112" s="68">
        <f>D112*E31</f>
        <v>201.82499999999999</v>
      </c>
    </row>
    <row r="113" spans="2:5" ht="17.25" customHeight="1" x14ac:dyDescent="0.25">
      <c r="B113" s="199" t="s">
        <v>41</v>
      </c>
      <c r="C113" s="199"/>
      <c r="D113" s="40">
        <f>SUM(D112)</f>
        <v>7.4999999999999997E-2</v>
      </c>
      <c r="E113" s="69">
        <f>SUM(E112)</f>
        <v>201.82499999999999</v>
      </c>
    </row>
    <row r="114" spans="2:5" ht="17.25" customHeight="1" x14ac:dyDescent="0.25">
      <c r="B114" s="25"/>
      <c r="C114" s="25"/>
      <c r="D114" s="25"/>
      <c r="E114" s="25"/>
    </row>
    <row r="115" spans="2:5" ht="17.25" customHeight="1" x14ac:dyDescent="0.25">
      <c r="B115" s="182" t="s">
        <v>164</v>
      </c>
      <c r="C115" s="182"/>
      <c r="D115" s="182"/>
      <c r="E115" s="182"/>
    </row>
    <row r="116" spans="2:5" ht="17.25" customHeight="1" x14ac:dyDescent="0.25">
      <c r="B116" s="38"/>
      <c r="C116" s="25"/>
      <c r="D116" s="25"/>
      <c r="E116" s="25"/>
    </row>
    <row r="117" spans="2:5" ht="17.25" customHeight="1" x14ac:dyDescent="0.25">
      <c r="B117" s="120">
        <v>4</v>
      </c>
      <c r="C117" s="177" t="s">
        <v>165</v>
      </c>
      <c r="D117" s="177"/>
      <c r="E117" s="120" t="s">
        <v>103</v>
      </c>
    </row>
    <row r="118" spans="2:5" ht="17.25" customHeight="1" x14ac:dyDescent="0.25">
      <c r="B118" s="121" t="s">
        <v>86</v>
      </c>
      <c r="C118" s="175" t="s">
        <v>166</v>
      </c>
      <c r="D118" s="175"/>
      <c r="E118" s="57">
        <f>E107</f>
        <v>429.71540252472005</v>
      </c>
    </row>
    <row r="119" spans="2:5" ht="17.25" customHeight="1" x14ac:dyDescent="0.25">
      <c r="B119" s="121" t="s">
        <v>96</v>
      </c>
      <c r="C119" s="175" t="s">
        <v>97</v>
      </c>
      <c r="D119" s="175"/>
      <c r="E119" s="57">
        <f>E113</f>
        <v>201.82499999999999</v>
      </c>
    </row>
    <row r="120" spans="2:5" ht="17.25" customHeight="1" x14ac:dyDescent="0.25">
      <c r="B120" s="177" t="s">
        <v>41</v>
      </c>
      <c r="C120" s="177"/>
      <c r="D120" s="177"/>
      <c r="E120" s="58">
        <f>SUM(E118:E119)</f>
        <v>631.54040252472009</v>
      </c>
    </row>
    <row r="121" spans="2:5" ht="17.25" customHeight="1" x14ac:dyDescent="0.25">
      <c r="B121" s="25"/>
      <c r="C121" s="25"/>
      <c r="D121" s="25"/>
      <c r="E121" s="25"/>
    </row>
    <row r="122" spans="2:5" ht="17.25" customHeight="1" x14ac:dyDescent="0.25">
      <c r="B122" s="25"/>
      <c r="C122" s="25"/>
      <c r="D122" s="25"/>
      <c r="E122" s="25"/>
    </row>
    <row r="123" spans="2:5" ht="17.25" customHeight="1" x14ac:dyDescent="0.25">
      <c r="B123" s="178" t="s">
        <v>101</v>
      </c>
      <c r="C123" s="178"/>
      <c r="D123" s="178"/>
      <c r="E123" s="178"/>
    </row>
    <row r="124" spans="2:5" ht="17.25" customHeight="1" x14ac:dyDescent="0.25">
      <c r="B124" s="25"/>
      <c r="C124" s="25"/>
      <c r="D124" s="25"/>
      <c r="E124" s="25"/>
    </row>
    <row r="125" spans="2:5" ht="17.25" customHeight="1" x14ac:dyDescent="0.25">
      <c r="B125" s="120">
        <v>5</v>
      </c>
      <c r="C125" s="177" t="s">
        <v>102</v>
      </c>
      <c r="D125" s="177"/>
      <c r="E125" s="120" t="s">
        <v>103</v>
      </c>
    </row>
    <row r="126" spans="2:5" ht="17.25" customHeight="1" x14ac:dyDescent="0.25">
      <c r="B126" s="121" t="s">
        <v>21</v>
      </c>
      <c r="C126" s="175" t="s">
        <v>167</v>
      </c>
      <c r="D126" s="175"/>
      <c r="E126" s="57">
        <f>Parâmetros!G100</f>
        <v>157.79083333333335</v>
      </c>
    </row>
    <row r="127" spans="2:5" ht="17.25" customHeight="1" x14ac:dyDescent="0.25">
      <c r="B127" s="121" t="s">
        <v>23</v>
      </c>
      <c r="C127" s="175" t="s">
        <v>9</v>
      </c>
      <c r="D127" s="175"/>
      <c r="E127" s="57">
        <f>Parâmetros!G101</f>
        <v>26.071999999999999</v>
      </c>
    </row>
    <row r="128" spans="2:5" ht="17.25" customHeight="1" x14ac:dyDescent="0.25">
      <c r="B128" s="121" t="s">
        <v>25</v>
      </c>
      <c r="C128" s="175" t="s">
        <v>10</v>
      </c>
      <c r="D128" s="175"/>
      <c r="E128" s="57">
        <f>Parâmetros!G103</f>
        <v>44.311799038461544</v>
      </c>
    </row>
    <row r="129" spans="2:5" ht="17.25" customHeight="1" x14ac:dyDescent="0.25">
      <c r="B129" s="121" t="s">
        <v>27</v>
      </c>
      <c r="C129" s="176" t="s">
        <v>168</v>
      </c>
      <c r="D129" s="176"/>
      <c r="E129" s="72">
        <f>Parâmetros!G104</f>
        <v>15</v>
      </c>
    </row>
    <row r="130" spans="2:5" ht="17.25" customHeight="1" x14ac:dyDescent="0.25">
      <c r="B130" s="121" t="s">
        <v>29</v>
      </c>
      <c r="C130" s="175" t="s">
        <v>75</v>
      </c>
      <c r="D130" s="175"/>
      <c r="E130" s="57">
        <f>Parâmetros!G105</f>
        <v>0</v>
      </c>
    </row>
    <row r="131" spans="2:5" ht="17.25" customHeight="1" x14ac:dyDescent="0.25">
      <c r="B131" s="177" t="s">
        <v>54</v>
      </c>
      <c r="C131" s="177"/>
      <c r="D131" s="177"/>
      <c r="E131" s="58">
        <f>SUM(E126:E130)</f>
        <v>243.1746323717949</v>
      </c>
    </row>
    <row r="132" spans="2:5" ht="17.25" customHeight="1" x14ac:dyDescent="0.25">
      <c r="B132" s="25"/>
      <c r="C132" s="25"/>
      <c r="D132" s="25"/>
      <c r="E132" s="25"/>
    </row>
    <row r="133" spans="2:5" ht="17.25" customHeight="1" x14ac:dyDescent="0.25">
      <c r="B133" s="25"/>
      <c r="C133" s="25"/>
      <c r="D133" s="25"/>
      <c r="E133" s="25"/>
    </row>
    <row r="134" spans="2:5" ht="17.25" customHeight="1" x14ac:dyDescent="0.25">
      <c r="B134" s="178" t="s">
        <v>109</v>
      </c>
      <c r="C134" s="178"/>
      <c r="D134" s="178"/>
      <c r="E134" s="178"/>
    </row>
    <row r="135" spans="2:5" ht="17.25" customHeight="1" x14ac:dyDescent="0.25">
      <c r="B135" s="25"/>
      <c r="C135" s="25"/>
      <c r="D135" s="25"/>
      <c r="E135" s="25"/>
    </row>
    <row r="136" spans="2:5" ht="17.25" customHeight="1" x14ac:dyDescent="0.25">
      <c r="B136" s="120">
        <v>6</v>
      </c>
      <c r="C136" s="73" t="s">
        <v>110</v>
      </c>
      <c r="D136" s="120" t="s">
        <v>20</v>
      </c>
      <c r="E136" s="120" t="s">
        <v>103</v>
      </c>
    </row>
    <row r="137" spans="2:5" ht="17.25" customHeight="1" x14ac:dyDescent="0.25">
      <c r="B137" s="121" t="s">
        <v>21</v>
      </c>
      <c r="C137" s="56" t="s">
        <v>169</v>
      </c>
      <c r="D137" s="74">
        <f>Parâmetros!E129</f>
        <v>0.06</v>
      </c>
      <c r="E137" s="75">
        <f>E154*D137</f>
        <v>367.38687025443022</v>
      </c>
    </row>
    <row r="138" spans="2:5" ht="17.25" customHeight="1" x14ac:dyDescent="0.25">
      <c r="B138" s="121" t="s">
        <v>23</v>
      </c>
      <c r="C138" s="56" t="s">
        <v>170</v>
      </c>
      <c r="D138" s="46">
        <f>Parâmetros!D129</f>
        <v>6.7900000000000002E-2</v>
      </c>
      <c r="E138" s="65">
        <f>D138*(E154+E137)</f>
        <v>440.7050433282061</v>
      </c>
    </row>
    <row r="139" spans="2:5" ht="17.25" customHeight="1" x14ac:dyDescent="0.25">
      <c r="B139" s="121" t="s">
        <v>25</v>
      </c>
      <c r="C139" s="56" t="s">
        <v>171</v>
      </c>
      <c r="D139" s="46">
        <f>SUM(D140:D142)</f>
        <v>6.6500000000000004E-2</v>
      </c>
      <c r="E139" s="65">
        <f>((E154+E137+E138)/(1-D139))*D139</f>
        <v>493.76028579029338</v>
      </c>
    </row>
    <row r="140" spans="2:5" ht="17.25" customHeight="1" x14ac:dyDescent="0.25">
      <c r="B140" s="121"/>
      <c r="C140" s="56" t="s">
        <v>172</v>
      </c>
      <c r="D140" s="45">
        <f>Parâmetros!G114</f>
        <v>3.6499999999999998E-2</v>
      </c>
      <c r="E140" s="65">
        <f>((E154+E137+E138)/(1-D139))*D140</f>
        <v>271.01128468189034</v>
      </c>
    </row>
    <row r="141" spans="2:5" ht="17.25" customHeight="1" x14ac:dyDescent="0.25">
      <c r="B141" s="121"/>
      <c r="C141" s="56" t="s">
        <v>114</v>
      </c>
      <c r="D141" s="46">
        <f>Parâmetros!G115</f>
        <v>0</v>
      </c>
      <c r="E141" s="65">
        <f>((E154+E137+E138)/(1-D139))*D141</f>
        <v>0</v>
      </c>
    </row>
    <row r="142" spans="2:5" ht="17.25" customHeight="1" x14ac:dyDescent="0.25">
      <c r="B142" s="121"/>
      <c r="C142" s="56" t="s">
        <v>173</v>
      </c>
      <c r="D142" s="150">
        <f>Parâmetros!G129</f>
        <v>0.03</v>
      </c>
      <c r="E142" s="65">
        <f>((E154+E137+E138)/(1-D139))*D142</f>
        <v>222.74900110840301</v>
      </c>
    </row>
    <row r="143" spans="2:5" ht="17.25" customHeight="1" x14ac:dyDescent="0.25">
      <c r="B143" s="177" t="s">
        <v>54</v>
      </c>
      <c r="C143" s="177"/>
      <c r="D143" s="21">
        <f>SUM(D137:D139)</f>
        <v>0.19440000000000002</v>
      </c>
      <c r="E143" s="58">
        <f>SUM(E137:E142)</f>
        <v>1795.6124851632233</v>
      </c>
    </row>
    <row r="144" spans="2:5" ht="17.25" customHeight="1" x14ac:dyDescent="0.25">
      <c r="B144" s="25"/>
      <c r="C144" s="25"/>
      <c r="D144" s="25"/>
      <c r="E144" s="25"/>
    </row>
    <row r="145" spans="2:5" ht="17.25" customHeight="1" x14ac:dyDescent="0.25">
      <c r="B145" s="25"/>
      <c r="C145" s="25"/>
      <c r="D145" s="25"/>
      <c r="E145" s="25"/>
    </row>
    <row r="146" spans="2:5" ht="17.25" customHeight="1" x14ac:dyDescent="0.25">
      <c r="B146" s="178" t="s">
        <v>174</v>
      </c>
      <c r="C146" s="178"/>
      <c r="D146" s="178"/>
      <c r="E146" s="178"/>
    </row>
    <row r="147" spans="2:5" ht="17.25" customHeight="1" x14ac:dyDescent="0.25">
      <c r="B147" s="25"/>
      <c r="C147" s="25"/>
      <c r="D147" s="25"/>
      <c r="E147" s="25"/>
    </row>
    <row r="148" spans="2:5" ht="17.25" customHeight="1" x14ac:dyDescent="0.25">
      <c r="B148" s="120"/>
      <c r="C148" s="177" t="s">
        <v>175</v>
      </c>
      <c r="D148" s="177"/>
      <c r="E148" s="120" t="s">
        <v>103</v>
      </c>
    </row>
    <row r="149" spans="2:5" ht="17.25" customHeight="1" x14ac:dyDescent="0.25">
      <c r="B149" s="120" t="s">
        <v>21</v>
      </c>
      <c r="C149" s="175" t="s">
        <v>18</v>
      </c>
      <c r="D149" s="175"/>
      <c r="E149" s="57">
        <f>E31</f>
        <v>2691</v>
      </c>
    </row>
    <row r="150" spans="2:5" ht="17.25" customHeight="1" x14ac:dyDescent="0.25">
      <c r="B150" s="120" t="s">
        <v>23</v>
      </c>
      <c r="C150" s="175" t="s">
        <v>35</v>
      </c>
      <c r="D150" s="175"/>
      <c r="E150" s="57">
        <f>E78</f>
        <v>2377.8948193439892</v>
      </c>
    </row>
    <row r="151" spans="2:5" ht="17.25" customHeight="1" x14ac:dyDescent="0.25">
      <c r="B151" s="120" t="s">
        <v>25</v>
      </c>
      <c r="C151" s="175" t="s">
        <v>76</v>
      </c>
      <c r="D151" s="175"/>
      <c r="E151" s="57">
        <f>E90</f>
        <v>179.50465000000003</v>
      </c>
    </row>
    <row r="152" spans="2:5" ht="17.25" customHeight="1" x14ac:dyDescent="0.25">
      <c r="B152" s="120" t="s">
        <v>27</v>
      </c>
      <c r="C152" s="175" t="s">
        <v>84</v>
      </c>
      <c r="D152" s="175"/>
      <c r="E152" s="57">
        <f>E120</f>
        <v>631.54040252472009</v>
      </c>
    </row>
    <row r="153" spans="2:5" ht="17.25" customHeight="1" x14ac:dyDescent="0.25">
      <c r="B153" s="120" t="s">
        <v>29</v>
      </c>
      <c r="C153" s="175" t="s">
        <v>101</v>
      </c>
      <c r="D153" s="175"/>
      <c r="E153" s="57">
        <f>E131</f>
        <v>243.1746323717949</v>
      </c>
    </row>
    <row r="154" spans="2:5" ht="17.25" customHeight="1" x14ac:dyDescent="0.25">
      <c r="B154" s="177" t="s">
        <v>176</v>
      </c>
      <c r="C154" s="177"/>
      <c r="D154" s="177"/>
      <c r="E154" s="62">
        <f>SUM(E149:E153)</f>
        <v>6123.1145042405042</v>
      </c>
    </row>
    <row r="155" spans="2:5" ht="17.25" customHeight="1" x14ac:dyDescent="0.25">
      <c r="B155" s="120" t="s">
        <v>31</v>
      </c>
      <c r="C155" s="175" t="s">
        <v>177</v>
      </c>
      <c r="D155" s="175"/>
      <c r="E155" s="57">
        <f>E143</f>
        <v>1795.6124851632233</v>
      </c>
    </row>
    <row r="156" spans="2:5" ht="17.25" customHeight="1" x14ac:dyDescent="0.25">
      <c r="B156" s="177" t="s">
        <v>178</v>
      </c>
      <c r="C156" s="177"/>
      <c r="D156" s="177"/>
      <c r="E156" s="62">
        <f>TRUNC(SUM(E154:E155),2)</f>
        <v>7918.72</v>
      </c>
    </row>
    <row r="157" spans="2:5" ht="17.25" customHeight="1" x14ac:dyDescent="0.25">
      <c r="B157" s="25"/>
      <c r="C157" s="25"/>
      <c r="D157" s="25"/>
      <c r="E157" s="25"/>
    </row>
    <row r="158" spans="2:5" ht="17.25" customHeight="1" x14ac:dyDescent="0.25">
      <c r="B158" s="178" t="s">
        <v>179</v>
      </c>
      <c r="C158" s="178"/>
      <c r="D158" s="178"/>
      <c r="E158" s="178"/>
    </row>
    <row r="159" spans="2:5" ht="17.25" customHeight="1" x14ac:dyDescent="0.25">
      <c r="B159" s="25"/>
      <c r="C159" s="25"/>
      <c r="D159" s="25"/>
      <c r="E159" s="25"/>
    </row>
    <row r="160" spans="2:5" ht="17.25" customHeight="1" x14ac:dyDescent="0.25">
      <c r="B160" s="25"/>
      <c r="C160" s="196" t="s">
        <v>180</v>
      </c>
      <c r="D160" s="196"/>
      <c r="E160" s="76">
        <f>E156</f>
        <v>7918.72</v>
      </c>
    </row>
    <row r="161" spans="2:5" ht="17.25" customHeight="1" x14ac:dyDescent="0.25">
      <c r="B161" s="25"/>
      <c r="C161" s="196" t="s">
        <v>133</v>
      </c>
      <c r="D161" s="196"/>
      <c r="E161" s="77">
        <f>D19</f>
        <v>1</v>
      </c>
    </row>
    <row r="162" spans="2:5" ht="17.25" customHeight="1" x14ac:dyDescent="0.25">
      <c r="B162" s="25"/>
      <c r="C162" s="197" t="s">
        <v>181</v>
      </c>
      <c r="D162" s="197"/>
      <c r="E162" s="78">
        <f>E160*E161</f>
        <v>7918.72</v>
      </c>
    </row>
    <row r="163" spans="2:5" ht="17.25" customHeight="1" x14ac:dyDescent="0.25">
      <c r="B163" s="25"/>
      <c r="C163" s="25"/>
      <c r="D163" s="25"/>
      <c r="E163" s="25"/>
    </row>
    <row r="164" spans="2:5" ht="17.25" customHeight="1" x14ac:dyDescent="0.25">
      <c r="B164" s="25"/>
      <c r="C164" s="25"/>
      <c r="D164" s="25"/>
      <c r="E164" s="25"/>
    </row>
    <row r="165" spans="2:5" ht="17.25" customHeight="1" x14ac:dyDescent="0.25">
      <c r="B165" s="25"/>
      <c r="C165" s="25"/>
      <c r="D165" s="25"/>
      <c r="E165" s="25"/>
    </row>
    <row r="166" spans="2:5" ht="17.25" customHeight="1" x14ac:dyDescent="0.25">
      <c r="B166" s="25"/>
      <c r="C166" s="25"/>
      <c r="D166" s="25"/>
      <c r="E166" s="25"/>
    </row>
    <row r="167" spans="2:5" ht="17.25" customHeight="1" x14ac:dyDescent="0.25">
      <c r="B167" s="25"/>
      <c r="C167" s="25"/>
      <c r="D167" s="25"/>
      <c r="E167" s="25"/>
    </row>
    <row r="168" spans="2:5" ht="17.25" customHeight="1" x14ac:dyDescent="0.25">
      <c r="B168" s="25"/>
      <c r="C168" s="25"/>
      <c r="D168" s="25"/>
      <c r="E168" s="25"/>
    </row>
    <row r="169" spans="2:5" ht="17.25" customHeight="1" x14ac:dyDescent="0.25">
      <c r="B169" s="25"/>
      <c r="C169" s="25"/>
      <c r="D169" s="25"/>
      <c r="E169" s="25"/>
    </row>
    <row r="170" spans="2:5" ht="17.25" customHeight="1" x14ac:dyDescent="0.25">
      <c r="B170" s="25"/>
      <c r="C170" s="25"/>
      <c r="D170" s="25"/>
      <c r="E170" s="25"/>
    </row>
    <row r="171" spans="2:5" ht="17.25" customHeight="1" x14ac:dyDescent="0.25">
      <c r="B171" s="25"/>
      <c r="C171" s="25"/>
      <c r="D171" s="25"/>
      <c r="E171" s="25"/>
    </row>
    <row r="172" spans="2:5" ht="17.25" customHeight="1" x14ac:dyDescent="0.25">
      <c r="B172" s="25"/>
      <c r="C172" s="25"/>
      <c r="D172" s="25"/>
      <c r="E172" s="25"/>
    </row>
    <row r="173" spans="2:5" ht="17.25" customHeight="1" x14ac:dyDescent="0.25">
      <c r="B173" s="25"/>
      <c r="C173" s="25"/>
      <c r="D173" s="25"/>
      <c r="E173" s="25"/>
    </row>
    <row r="174" spans="2:5" ht="17.25" customHeight="1" x14ac:dyDescent="0.25">
      <c r="B174" s="25"/>
      <c r="C174" s="25"/>
      <c r="D174" s="25"/>
      <c r="E174" s="25"/>
    </row>
    <row r="175" spans="2:5" ht="17.25" customHeight="1" x14ac:dyDescent="0.25">
      <c r="B175" s="25"/>
      <c r="C175" s="25"/>
      <c r="D175" s="25"/>
      <c r="E175" s="25"/>
    </row>
    <row r="176" spans="2:5" ht="17.25" customHeight="1" x14ac:dyDescent="0.25">
      <c r="B176" s="25"/>
      <c r="C176" s="25"/>
      <c r="D176" s="25"/>
      <c r="E176" s="25"/>
    </row>
    <row r="177" spans="2:5" ht="17.25" customHeight="1" x14ac:dyDescent="0.25">
      <c r="B177" s="25"/>
      <c r="C177" s="25"/>
      <c r="D177" s="25"/>
      <c r="E177" s="25"/>
    </row>
    <row r="178" spans="2:5" ht="17.25" customHeight="1" x14ac:dyDescent="0.25">
      <c r="B178" s="25"/>
      <c r="C178" s="25"/>
      <c r="D178" s="25"/>
      <c r="E178" s="25"/>
    </row>
    <row r="179" spans="2:5" ht="17.25" customHeight="1" x14ac:dyDescent="0.25">
      <c r="B179" s="25"/>
      <c r="C179" s="25"/>
      <c r="D179" s="25"/>
      <c r="E179" s="25"/>
    </row>
    <row r="180" spans="2:5" ht="17.25" customHeight="1" x14ac:dyDescent="0.25">
      <c r="B180" s="25"/>
      <c r="C180" s="25"/>
      <c r="D180" s="25"/>
      <c r="E180" s="25"/>
    </row>
    <row r="181" spans="2:5" ht="17.25" customHeight="1" x14ac:dyDescent="0.25">
      <c r="B181" s="25"/>
      <c r="C181" s="25"/>
      <c r="D181" s="25"/>
      <c r="E181" s="25"/>
    </row>
    <row r="182" spans="2:5" ht="17.25" customHeight="1" x14ac:dyDescent="0.25">
      <c r="B182" s="25"/>
      <c r="C182" s="25"/>
      <c r="D182" s="25"/>
      <c r="E182" s="25"/>
    </row>
    <row r="183" spans="2:5" ht="17.25" customHeight="1" x14ac:dyDescent="0.25">
      <c r="B183" s="25"/>
      <c r="C183" s="25"/>
      <c r="D183" s="25"/>
      <c r="E183" s="25"/>
    </row>
    <row r="184" spans="2:5" ht="17.25" customHeight="1" x14ac:dyDescent="0.25">
      <c r="B184" s="25"/>
      <c r="C184" s="25"/>
      <c r="D184" s="25"/>
      <c r="E184" s="25"/>
    </row>
    <row r="185" spans="2:5" ht="17.25" customHeight="1" x14ac:dyDescent="0.25">
      <c r="B185" s="25"/>
      <c r="C185" s="25"/>
      <c r="D185" s="25"/>
      <c r="E185" s="25"/>
    </row>
    <row r="186" spans="2:5" ht="17.25" customHeight="1" x14ac:dyDescent="0.25">
      <c r="B186" s="25"/>
      <c r="C186" s="25"/>
      <c r="D186" s="25"/>
      <c r="E186" s="25"/>
    </row>
    <row r="187" spans="2:5" ht="17.25" customHeight="1" x14ac:dyDescent="0.25">
      <c r="B187" s="25"/>
      <c r="C187" s="25"/>
      <c r="D187" s="25"/>
      <c r="E187" s="25"/>
    </row>
    <row r="188" spans="2:5" ht="17.25" customHeight="1" x14ac:dyDescent="0.25">
      <c r="B188" s="25"/>
      <c r="C188" s="25"/>
      <c r="D188" s="25"/>
      <c r="E188" s="25"/>
    </row>
    <row r="189" spans="2:5" ht="17.25" customHeight="1" x14ac:dyDescent="0.25">
      <c r="B189" s="25"/>
      <c r="C189" s="25"/>
      <c r="D189" s="25"/>
      <c r="E189" s="25"/>
    </row>
    <row r="190" spans="2:5" ht="17.25" customHeight="1" x14ac:dyDescent="0.25">
      <c r="B190" s="25"/>
      <c r="C190" s="25"/>
      <c r="D190" s="25"/>
      <c r="E190" s="25"/>
    </row>
    <row r="191" spans="2:5" ht="17.25" customHeight="1" x14ac:dyDescent="0.25">
      <c r="B191" s="25"/>
      <c r="C191" s="25"/>
      <c r="D191" s="25"/>
      <c r="E191" s="25"/>
    </row>
    <row r="192" spans="2:5" ht="17.25" customHeight="1" x14ac:dyDescent="0.25">
      <c r="B192" s="25"/>
      <c r="C192" s="25"/>
      <c r="D192" s="25"/>
      <c r="E192" s="25"/>
    </row>
    <row r="193" spans="2:5" ht="17.25" customHeight="1" x14ac:dyDescent="0.25">
      <c r="B193" s="25"/>
      <c r="C193" s="25"/>
      <c r="D193" s="25"/>
      <c r="E193" s="25"/>
    </row>
    <row r="194" spans="2:5" ht="17.25" customHeight="1" x14ac:dyDescent="0.25">
      <c r="B194" s="25"/>
      <c r="C194" s="25"/>
      <c r="D194" s="25"/>
      <c r="E194" s="25"/>
    </row>
    <row r="195" spans="2:5" ht="17.25" customHeight="1" x14ac:dyDescent="0.25">
      <c r="B195" s="25"/>
      <c r="C195" s="25"/>
      <c r="D195" s="25"/>
      <c r="E195" s="25"/>
    </row>
    <row r="196" spans="2:5" ht="17.25" customHeight="1" x14ac:dyDescent="0.25">
      <c r="B196" s="25"/>
      <c r="C196" s="25"/>
      <c r="D196" s="25"/>
      <c r="E196" s="25"/>
    </row>
    <row r="197" spans="2:5" ht="17.25" customHeight="1" x14ac:dyDescent="0.25">
      <c r="B197" s="25"/>
      <c r="C197" s="25"/>
      <c r="D197" s="25"/>
      <c r="E197" s="25"/>
    </row>
    <row r="198" spans="2:5" ht="17.25" customHeight="1" x14ac:dyDescent="0.25">
      <c r="B198" s="25"/>
      <c r="C198" s="25"/>
      <c r="D198" s="25"/>
      <c r="E198" s="25"/>
    </row>
    <row r="199" spans="2:5" ht="17.25" customHeight="1" x14ac:dyDescent="0.25">
      <c r="B199" s="25"/>
      <c r="C199" s="25"/>
      <c r="D199" s="25"/>
      <c r="E199" s="25"/>
    </row>
    <row r="200" spans="2:5" ht="17.25" customHeight="1" x14ac:dyDescent="0.25">
      <c r="B200" s="25"/>
      <c r="C200" s="25"/>
      <c r="D200" s="25"/>
      <c r="E200" s="25"/>
    </row>
    <row r="201" spans="2:5" ht="17.25" customHeight="1" x14ac:dyDescent="0.25">
      <c r="B201" s="25"/>
      <c r="C201" s="25"/>
      <c r="D201" s="25"/>
      <c r="E201" s="25"/>
    </row>
    <row r="202" spans="2:5" ht="17.25" customHeight="1" x14ac:dyDescent="0.25">
      <c r="B202" s="25"/>
      <c r="C202" s="25"/>
      <c r="D202" s="25"/>
      <c r="E202" s="25"/>
    </row>
    <row r="203" spans="2:5" ht="17.25" customHeight="1" x14ac:dyDescent="0.25">
      <c r="B203" s="25"/>
      <c r="C203" s="25"/>
      <c r="D203" s="25"/>
      <c r="E203" s="25"/>
    </row>
    <row r="204" spans="2:5" ht="17.25" customHeight="1" x14ac:dyDescent="0.25">
      <c r="B204" s="25"/>
      <c r="C204" s="25"/>
      <c r="D204" s="25"/>
      <c r="E204" s="25"/>
    </row>
    <row r="205" spans="2:5" ht="17.25" customHeight="1" x14ac:dyDescent="0.25">
      <c r="B205" s="25"/>
      <c r="C205" s="25"/>
      <c r="D205" s="25"/>
      <c r="E205" s="25"/>
    </row>
    <row r="206" spans="2:5" ht="17.25" customHeight="1" x14ac:dyDescent="0.25">
      <c r="B206" s="25"/>
      <c r="C206" s="25"/>
      <c r="D206" s="25"/>
      <c r="E206" s="25"/>
    </row>
    <row r="207" spans="2:5" ht="17.25" customHeight="1" x14ac:dyDescent="0.25">
      <c r="B207" s="25"/>
      <c r="C207" s="25"/>
      <c r="D207" s="25"/>
      <c r="E207" s="25"/>
    </row>
    <row r="208" spans="2:5" ht="17.25" customHeight="1" x14ac:dyDescent="0.25">
      <c r="B208" s="25"/>
      <c r="C208" s="25"/>
      <c r="D208" s="25"/>
      <c r="E208" s="25"/>
    </row>
    <row r="209" spans="2:5" ht="17.25" customHeight="1" x14ac:dyDescent="0.25">
      <c r="B209" s="25"/>
      <c r="C209" s="25"/>
      <c r="D209" s="25"/>
      <c r="E209" s="25"/>
    </row>
    <row r="210" spans="2:5" ht="17.25" customHeight="1" x14ac:dyDescent="0.25">
      <c r="B210" s="25"/>
      <c r="C210" s="25"/>
      <c r="D210" s="25"/>
      <c r="E210" s="25"/>
    </row>
    <row r="211" spans="2:5" ht="17.25" customHeight="1" x14ac:dyDescent="0.25">
      <c r="B211" s="25"/>
      <c r="C211" s="25"/>
      <c r="D211" s="25"/>
      <c r="E211" s="25"/>
    </row>
    <row r="212" spans="2:5" ht="17.25" customHeight="1" x14ac:dyDescent="0.25">
      <c r="B212" s="25"/>
      <c r="C212" s="25"/>
      <c r="D212" s="25"/>
      <c r="E212" s="25"/>
    </row>
    <row r="213" spans="2:5" ht="17.25" customHeight="1" x14ac:dyDescent="0.25">
      <c r="B213" s="25"/>
      <c r="C213" s="25"/>
      <c r="D213" s="25"/>
      <c r="E213" s="25"/>
    </row>
    <row r="214" spans="2:5" ht="17.25" customHeight="1" x14ac:dyDescent="0.25">
      <c r="B214" s="25"/>
      <c r="C214" s="25"/>
      <c r="D214" s="25"/>
      <c r="E214" s="25"/>
    </row>
    <row r="215" spans="2:5" ht="17.25" customHeight="1" x14ac:dyDescent="0.25">
      <c r="B215" s="25"/>
      <c r="C215" s="25"/>
      <c r="D215" s="25"/>
      <c r="E215" s="25"/>
    </row>
    <row r="216" spans="2:5" ht="17.25" customHeight="1" x14ac:dyDescent="0.25">
      <c r="B216" s="25"/>
      <c r="C216" s="25"/>
      <c r="D216" s="25"/>
      <c r="E216" s="25"/>
    </row>
    <row r="217" spans="2:5" ht="17.25" customHeight="1" x14ac:dyDescent="0.25">
      <c r="B217" s="25"/>
      <c r="C217" s="25"/>
      <c r="D217" s="25"/>
      <c r="E217" s="25"/>
    </row>
    <row r="218" spans="2:5" ht="17.25" customHeight="1" x14ac:dyDescent="0.25">
      <c r="B218" s="25"/>
      <c r="C218" s="25"/>
      <c r="D218" s="25"/>
      <c r="E218" s="25"/>
    </row>
    <row r="219" spans="2:5" ht="17.25" customHeight="1" x14ac:dyDescent="0.25">
      <c r="B219" s="25"/>
      <c r="C219" s="25"/>
      <c r="D219" s="25"/>
      <c r="E219" s="25"/>
    </row>
    <row r="220" spans="2:5" ht="17.25" customHeight="1" x14ac:dyDescent="0.25">
      <c r="B220" s="25"/>
      <c r="C220" s="25"/>
      <c r="D220" s="25"/>
      <c r="E220" s="25"/>
    </row>
    <row r="221" spans="2:5" ht="17.25" customHeight="1" x14ac:dyDescent="0.25">
      <c r="B221" s="25"/>
      <c r="C221" s="25"/>
      <c r="D221" s="25"/>
      <c r="E221" s="25"/>
    </row>
    <row r="222" spans="2:5" ht="17.25" customHeight="1" x14ac:dyDescent="0.25">
      <c r="B222" s="25"/>
      <c r="C222" s="25"/>
      <c r="D222" s="25"/>
      <c r="E222" s="25"/>
    </row>
    <row r="223" spans="2:5" ht="17.25" customHeight="1" x14ac:dyDescent="0.25">
      <c r="B223" s="25"/>
      <c r="C223" s="25"/>
      <c r="D223" s="25"/>
      <c r="E223" s="25"/>
    </row>
    <row r="224" spans="2:5" ht="17.25" customHeight="1" x14ac:dyDescent="0.25">
      <c r="B224" s="25"/>
      <c r="C224" s="25"/>
      <c r="D224" s="25"/>
      <c r="E224" s="25"/>
    </row>
    <row r="225" spans="2:5" ht="17.25" customHeight="1" x14ac:dyDescent="0.25">
      <c r="B225" s="25"/>
      <c r="C225" s="25"/>
      <c r="D225" s="25"/>
      <c r="E225" s="25"/>
    </row>
    <row r="226" spans="2:5" ht="17.25" customHeight="1" x14ac:dyDescent="0.25">
      <c r="B226" s="25"/>
      <c r="C226" s="25"/>
      <c r="D226" s="25"/>
      <c r="E226" s="25"/>
    </row>
    <row r="227" spans="2:5" ht="17.25" customHeight="1" x14ac:dyDescent="0.25">
      <c r="B227" s="25"/>
      <c r="C227" s="25"/>
      <c r="D227" s="25"/>
      <c r="E227" s="25"/>
    </row>
    <row r="228" spans="2:5" ht="17.25" customHeight="1" x14ac:dyDescent="0.25">
      <c r="B228" s="25"/>
      <c r="C228" s="25"/>
      <c r="D228" s="25"/>
      <c r="E228" s="25"/>
    </row>
    <row r="229" spans="2:5" ht="17.25" customHeight="1" x14ac:dyDescent="0.25">
      <c r="B229" s="25"/>
      <c r="C229" s="25"/>
      <c r="D229" s="25"/>
      <c r="E229" s="25"/>
    </row>
    <row r="230" spans="2:5" ht="17.25" customHeight="1" x14ac:dyDescent="0.25">
      <c r="B230" s="25"/>
      <c r="C230" s="25"/>
      <c r="D230" s="25"/>
      <c r="E230" s="25"/>
    </row>
    <row r="231" spans="2:5" ht="17.25" customHeight="1" x14ac:dyDescent="0.25">
      <c r="B231" s="25"/>
      <c r="C231" s="25"/>
      <c r="D231" s="25"/>
      <c r="E231" s="25"/>
    </row>
    <row r="232" spans="2:5" ht="17.25" customHeight="1" x14ac:dyDescent="0.25">
      <c r="B232" s="25"/>
      <c r="C232" s="25"/>
      <c r="D232" s="25"/>
      <c r="E232" s="25"/>
    </row>
    <row r="233" spans="2:5" ht="17.25" customHeight="1" x14ac:dyDescent="0.25">
      <c r="B233" s="25"/>
      <c r="C233" s="25"/>
      <c r="D233" s="25"/>
      <c r="E233" s="25"/>
    </row>
    <row r="234" spans="2:5" ht="17.25" customHeight="1" x14ac:dyDescent="0.25">
      <c r="B234" s="25"/>
      <c r="C234" s="25"/>
      <c r="D234" s="25"/>
      <c r="E234" s="25"/>
    </row>
    <row r="235" spans="2:5" ht="17.25" customHeight="1" x14ac:dyDescent="0.25">
      <c r="B235" s="25"/>
      <c r="C235" s="25"/>
      <c r="D235" s="25"/>
      <c r="E235" s="25"/>
    </row>
    <row r="236" spans="2:5" ht="17.25" customHeight="1" x14ac:dyDescent="0.25">
      <c r="B236" s="25"/>
      <c r="C236" s="25"/>
      <c r="D236" s="25"/>
      <c r="E236" s="25"/>
    </row>
    <row r="237" spans="2:5" ht="17.25" customHeight="1" x14ac:dyDescent="0.25">
      <c r="B237" s="25"/>
      <c r="C237" s="25"/>
      <c r="D237" s="25"/>
      <c r="E237" s="25"/>
    </row>
    <row r="238" spans="2:5" ht="17.25" customHeight="1" x14ac:dyDescent="0.25">
      <c r="B238" s="25"/>
      <c r="C238" s="25"/>
      <c r="D238" s="25"/>
      <c r="E238" s="25"/>
    </row>
    <row r="239" spans="2:5" ht="17.25" customHeight="1" x14ac:dyDescent="0.25">
      <c r="B239" s="25"/>
      <c r="C239" s="25"/>
      <c r="D239" s="25"/>
      <c r="E239" s="25"/>
    </row>
    <row r="240" spans="2:5" ht="17.25" customHeight="1" x14ac:dyDescent="0.25">
      <c r="B240" s="25"/>
      <c r="C240" s="25"/>
      <c r="D240" s="25"/>
      <c r="E240" s="25"/>
    </row>
    <row r="241" spans="2:5" ht="17.25" customHeight="1" x14ac:dyDescent="0.25">
      <c r="B241" s="25"/>
      <c r="C241" s="25"/>
      <c r="D241" s="25"/>
      <c r="E241" s="25"/>
    </row>
    <row r="242" spans="2:5" ht="17.25" customHeight="1" x14ac:dyDescent="0.25">
      <c r="B242" s="25"/>
      <c r="C242" s="25"/>
      <c r="D242" s="25"/>
      <c r="E242" s="25"/>
    </row>
    <row r="243" spans="2:5" ht="17.25" customHeight="1" x14ac:dyDescent="0.25">
      <c r="B243" s="25"/>
      <c r="C243" s="25"/>
      <c r="D243" s="25"/>
      <c r="E243" s="25"/>
    </row>
    <row r="244" spans="2:5" ht="17.25" customHeight="1" x14ac:dyDescent="0.25">
      <c r="B244" s="25"/>
      <c r="C244" s="25"/>
      <c r="D244" s="25"/>
      <c r="E244" s="25"/>
    </row>
    <row r="245" spans="2:5" ht="17.25" customHeight="1" x14ac:dyDescent="0.25">
      <c r="B245" s="25"/>
      <c r="C245" s="25"/>
      <c r="D245" s="25"/>
      <c r="E245" s="25"/>
    </row>
    <row r="246" spans="2:5" ht="17.25" customHeight="1" x14ac:dyDescent="0.25">
      <c r="B246" s="25"/>
      <c r="C246" s="25"/>
      <c r="D246" s="25"/>
      <c r="E246" s="25"/>
    </row>
    <row r="247" spans="2:5" ht="17.25" customHeight="1" x14ac:dyDescent="0.25">
      <c r="B247" s="25"/>
      <c r="C247" s="25"/>
      <c r="D247" s="25"/>
      <c r="E247" s="25"/>
    </row>
    <row r="248" spans="2:5" ht="17.25" customHeight="1" x14ac:dyDescent="0.25">
      <c r="B248" s="25"/>
      <c r="C248" s="25"/>
      <c r="D248" s="25"/>
      <c r="E248" s="25"/>
    </row>
    <row r="249" spans="2:5" ht="17.25" customHeight="1" x14ac:dyDescent="0.25">
      <c r="B249" s="25"/>
      <c r="C249" s="25"/>
      <c r="D249" s="25"/>
      <c r="E249" s="25"/>
    </row>
    <row r="250" spans="2:5" ht="17.25" customHeight="1" x14ac:dyDescent="0.25">
      <c r="B250" s="25"/>
      <c r="C250" s="25"/>
      <c r="D250" s="25"/>
      <c r="E250" s="25"/>
    </row>
    <row r="251" spans="2:5" ht="17.25" customHeight="1" x14ac:dyDescent="0.25">
      <c r="B251" s="25"/>
      <c r="C251" s="25"/>
      <c r="D251" s="25"/>
      <c r="E251" s="25"/>
    </row>
    <row r="252" spans="2:5" ht="17.25" customHeight="1" x14ac:dyDescent="0.25">
      <c r="B252" s="25"/>
      <c r="C252" s="25"/>
      <c r="D252" s="25"/>
      <c r="E252" s="25"/>
    </row>
    <row r="253" spans="2:5" ht="17.25" customHeight="1" x14ac:dyDescent="0.25">
      <c r="B253" s="25"/>
      <c r="C253" s="25"/>
      <c r="D253" s="25"/>
      <c r="E253" s="25"/>
    </row>
    <row r="254" spans="2:5" ht="17.25" customHeight="1" x14ac:dyDescent="0.25">
      <c r="B254" s="25"/>
      <c r="C254" s="25"/>
      <c r="D254" s="25"/>
      <c r="E254" s="25"/>
    </row>
    <row r="255" spans="2:5" ht="17.25" customHeight="1" x14ac:dyDescent="0.25">
      <c r="B255" s="25"/>
      <c r="C255" s="25"/>
      <c r="D255" s="25"/>
      <c r="E255" s="25"/>
    </row>
    <row r="256" spans="2:5" ht="17.25" customHeight="1" x14ac:dyDescent="0.25">
      <c r="B256" s="25"/>
      <c r="C256" s="25"/>
      <c r="D256" s="25"/>
      <c r="E256" s="25"/>
    </row>
    <row r="257" spans="2:5" ht="17.25" customHeight="1" x14ac:dyDescent="0.25">
      <c r="B257" s="25"/>
      <c r="C257" s="25"/>
      <c r="D257" s="25"/>
      <c r="E257" s="25"/>
    </row>
    <row r="258" spans="2:5" ht="17.25" customHeight="1" x14ac:dyDescent="0.25">
      <c r="B258" s="25"/>
      <c r="C258" s="25"/>
      <c r="D258" s="25"/>
      <c r="E258" s="25"/>
    </row>
    <row r="259" spans="2:5" ht="17.25" customHeight="1" x14ac:dyDescent="0.25">
      <c r="B259" s="25"/>
      <c r="C259" s="25"/>
      <c r="D259" s="25"/>
      <c r="E259" s="25"/>
    </row>
    <row r="260" spans="2:5" ht="17.25" customHeight="1" x14ac:dyDescent="0.25">
      <c r="B260" s="25"/>
      <c r="C260" s="25"/>
      <c r="D260" s="25"/>
      <c r="E260" s="25"/>
    </row>
    <row r="261" spans="2:5" ht="17.25" customHeight="1" x14ac:dyDescent="0.25">
      <c r="B261" s="25"/>
      <c r="C261" s="25"/>
      <c r="D261" s="25"/>
      <c r="E261" s="25"/>
    </row>
    <row r="262" spans="2:5" ht="17.25" customHeight="1" x14ac:dyDescent="0.25">
      <c r="B262" s="25"/>
      <c r="C262" s="25"/>
      <c r="D262" s="25"/>
      <c r="E262" s="25"/>
    </row>
    <row r="263" spans="2:5" ht="17.25" customHeight="1" x14ac:dyDescent="0.25">
      <c r="B263" s="25"/>
      <c r="C263" s="25"/>
      <c r="D263" s="25"/>
      <c r="E263" s="25"/>
    </row>
    <row r="264" spans="2:5" ht="17.25" customHeight="1" x14ac:dyDescent="0.25">
      <c r="B264" s="25"/>
      <c r="C264" s="25"/>
      <c r="D264" s="25"/>
      <c r="E264" s="25"/>
    </row>
    <row r="265" spans="2:5" ht="17.25" customHeight="1" x14ac:dyDescent="0.25">
      <c r="B265" s="25"/>
      <c r="C265" s="25"/>
      <c r="D265" s="25"/>
      <c r="E265" s="25"/>
    </row>
    <row r="266" spans="2:5" ht="17.25" customHeight="1" x14ac:dyDescent="0.25">
      <c r="B266" s="25"/>
      <c r="C266" s="25"/>
      <c r="D266" s="25"/>
      <c r="E266" s="25"/>
    </row>
    <row r="267" spans="2:5" ht="17.25" customHeight="1" x14ac:dyDescent="0.25">
      <c r="B267" s="25"/>
      <c r="C267" s="25"/>
      <c r="D267" s="25"/>
      <c r="E267" s="25"/>
    </row>
    <row r="268" spans="2:5" ht="17.25" customHeight="1" x14ac:dyDescent="0.25">
      <c r="B268" s="25"/>
      <c r="C268" s="25"/>
      <c r="D268" s="25"/>
      <c r="E268" s="25"/>
    </row>
    <row r="269" spans="2:5" ht="17.25" customHeight="1" x14ac:dyDescent="0.25">
      <c r="B269" s="25"/>
      <c r="C269" s="25"/>
      <c r="D269" s="25"/>
      <c r="E269" s="25"/>
    </row>
    <row r="270" spans="2:5" ht="17.25" customHeight="1" x14ac:dyDescent="0.25">
      <c r="B270" s="25"/>
      <c r="C270" s="25"/>
      <c r="D270" s="25"/>
      <c r="E270" s="25"/>
    </row>
    <row r="271" spans="2:5" ht="17.25" customHeight="1" x14ac:dyDescent="0.25">
      <c r="B271" s="25"/>
      <c r="C271" s="25"/>
      <c r="D271" s="25"/>
      <c r="E271" s="25"/>
    </row>
    <row r="272" spans="2:5" ht="17.25" customHeight="1" x14ac:dyDescent="0.25">
      <c r="B272" s="25"/>
      <c r="C272" s="25"/>
      <c r="D272" s="25"/>
      <c r="E272" s="25"/>
    </row>
    <row r="273" spans="2:5" ht="17.25" customHeight="1" x14ac:dyDescent="0.25">
      <c r="B273" s="25"/>
      <c r="C273" s="25"/>
      <c r="D273" s="25"/>
      <c r="E273" s="25"/>
    </row>
    <row r="274" spans="2:5" ht="17.25" customHeight="1" x14ac:dyDescent="0.25">
      <c r="B274" s="25"/>
      <c r="C274" s="25"/>
      <c r="D274" s="25"/>
      <c r="E274" s="25"/>
    </row>
    <row r="275" spans="2:5" ht="17.25" customHeight="1" x14ac:dyDescent="0.25">
      <c r="B275" s="25"/>
      <c r="C275" s="25"/>
      <c r="D275" s="25"/>
      <c r="E275" s="25"/>
    </row>
    <row r="276" spans="2:5" ht="17.25" customHeight="1" x14ac:dyDescent="0.25">
      <c r="B276" s="25"/>
      <c r="C276" s="25"/>
      <c r="D276" s="25"/>
      <c r="E276" s="25"/>
    </row>
    <row r="277" spans="2:5" ht="17.25" customHeight="1" x14ac:dyDescent="0.25">
      <c r="B277" s="25"/>
      <c r="C277" s="25"/>
      <c r="D277" s="25"/>
      <c r="E277" s="25"/>
    </row>
    <row r="278" spans="2:5" ht="17.25" customHeight="1" x14ac:dyDescent="0.25">
      <c r="B278" s="25"/>
      <c r="C278" s="25"/>
      <c r="D278" s="25"/>
      <c r="E278" s="25"/>
    </row>
    <row r="279" spans="2:5" ht="17.25" customHeight="1" x14ac:dyDescent="0.25">
      <c r="B279" s="25"/>
      <c r="C279" s="25"/>
      <c r="D279" s="25"/>
      <c r="E279" s="25"/>
    </row>
    <row r="280" spans="2:5" ht="17.25" customHeight="1" x14ac:dyDescent="0.25">
      <c r="B280" s="25"/>
      <c r="C280" s="25"/>
      <c r="D280" s="25"/>
      <c r="E280" s="25"/>
    </row>
    <row r="281" spans="2:5" ht="17.25" customHeight="1" x14ac:dyDescent="0.25">
      <c r="B281" s="25"/>
      <c r="C281" s="25"/>
      <c r="D281" s="25"/>
      <c r="E281" s="25"/>
    </row>
    <row r="282" spans="2:5" ht="17.25" customHeight="1" x14ac:dyDescent="0.25">
      <c r="B282" s="25"/>
      <c r="C282" s="25"/>
      <c r="D282" s="25"/>
      <c r="E282" s="25"/>
    </row>
    <row r="283" spans="2:5" ht="17.25" customHeight="1" x14ac:dyDescent="0.25">
      <c r="B283" s="25"/>
      <c r="C283" s="25"/>
      <c r="D283" s="25"/>
      <c r="E283" s="25"/>
    </row>
    <row r="284" spans="2:5" ht="17.25" customHeight="1" x14ac:dyDescent="0.25">
      <c r="B284" s="25"/>
      <c r="C284" s="25"/>
      <c r="D284" s="25"/>
      <c r="E284" s="25"/>
    </row>
    <row r="285" spans="2:5" ht="17.25" customHeight="1" x14ac:dyDescent="0.25">
      <c r="B285" s="25"/>
      <c r="C285" s="25"/>
      <c r="D285" s="25"/>
      <c r="E285" s="25"/>
    </row>
    <row r="286" spans="2:5" ht="17.25" customHeight="1" x14ac:dyDescent="0.25">
      <c r="B286" s="25"/>
      <c r="C286" s="25"/>
      <c r="D286" s="25"/>
      <c r="E286" s="25"/>
    </row>
    <row r="287" spans="2:5" ht="17.25" customHeight="1" x14ac:dyDescent="0.25">
      <c r="B287" s="25"/>
      <c r="C287" s="25"/>
      <c r="D287" s="25"/>
      <c r="E287" s="25"/>
    </row>
    <row r="288" spans="2:5" ht="17.25" customHeight="1" x14ac:dyDescent="0.25">
      <c r="B288" s="25"/>
      <c r="C288" s="25"/>
      <c r="D288" s="25"/>
      <c r="E288" s="25"/>
    </row>
    <row r="289" spans="2:5" ht="17.25" customHeight="1" x14ac:dyDescent="0.25">
      <c r="B289" s="25"/>
      <c r="C289" s="25"/>
      <c r="D289" s="25"/>
      <c r="E289" s="25"/>
    </row>
    <row r="290" spans="2:5" ht="17.25" customHeight="1" x14ac:dyDescent="0.25">
      <c r="B290" s="25"/>
      <c r="C290" s="25"/>
      <c r="D290" s="25"/>
      <c r="E290" s="25"/>
    </row>
    <row r="291" spans="2:5" ht="17.25" customHeight="1" x14ac:dyDescent="0.25">
      <c r="B291" s="25"/>
      <c r="C291" s="25"/>
      <c r="D291" s="25"/>
      <c r="E291" s="25"/>
    </row>
    <row r="292" spans="2:5" ht="17.25" customHeight="1" x14ac:dyDescent="0.25">
      <c r="B292" s="25"/>
      <c r="C292" s="25"/>
      <c r="D292" s="25"/>
      <c r="E292" s="25"/>
    </row>
    <row r="293" spans="2:5" ht="17.25" customHeight="1" x14ac:dyDescent="0.25">
      <c r="B293" s="25"/>
      <c r="C293" s="25"/>
      <c r="D293" s="25"/>
      <c r="E293" s="25"/>
    </row>
    <row r="294" spans="2:5" ht="17.25" customHeight="1" x14ac:dyDescent="0.25">
      <c r="B294" s="25"/>
      <c r="C294" s="25"/>
      <c r="D294" s="25"/>
      <c r="E294" s="25"/>
    </row>
    <row r="295" spans="2:5" ht="17.25" customHeight="1" x14ac:dyDescent="0.25">
      <c r="B295" s="25"/>
      <c r="C295" s="25"/>
      <c r="D295" s="25"/>
      <c r="E295" s="25"/>
    </row>
    <row r="296" spans="2:5" ht="17.25" customHeight="1" x14ac:dyDescent="0.25">
      <c r="B296" s="25"/>
      <c r="C296" s="25"/>
      <c r="D296" s="25"/>
      <c r="E296" s="25"/>
    </row>
    <row r="297" spans="2:5" ht="17.25" customHeight="1" x14ac:dyDescent="0.25">
      <c r="B297" s="25"/>
      <c r="C297" s="25"/>
      <c r="D297" s="25"/>
      <c r="E297" s="25"/>
    </row>
    <row r="298" spans="2:5" ht="17.25" customHeight="1" x14ac:dyDescent="0.25">
      <c r="B298" s="25"/>
      <c r="C298" s="25"/>
      <c r="D298" s="25"/>
      <c r="E298" s="25"/>
    </row>
    <row r="299" spans="2:5" ht="17.25" customHeight="1" x14ac:dyDescent="0.25">
      <c r="B299" s="25"/>
      <c r="C299" s="25"/>
      <c r="D299" s="25"/>
      <c r="E299" s="25"/>
    </row>
    <row r="300" spans="2:5" ht="17.25" customHeight="1" x14ac:dyDescent="0.25">
      <c r="B300" s="25"/>
      <c r="C300" s="25"/>
      <c r="D300" s="25"/>
      <c r="E300" s="25"/>
    </row>
    <row r="301" spans="2:5" ht="17.25" customHeight="1" x14ac:dyDescent="0.25">
      <c r="B301" s="25"/>
      <c r="C301" s="25"/>
      <c r="D301" s="25"/>
      <c r="E301" s="25"/>
    </row>
    <row r="302" spans="2:5" ht="17.25" customHeight="1" x14ac:dyDescent="0.25">
      <c r="B302" s="25"/>
      <c r="C302" s="25"/>
      <c r="D302" s="25"/>
      <c r="E302" s="25"/>
    </row>
    <row r="303" spans="2:5" ht="17.25" customHeight="1" x14ac:dyDescent="0.25">
      <c r="B303" s="25"/>
      <c r="C303" s="25"/>
      <c r="D303" s="25"/>
      <c r="E303" s="25"/>
    </row>
    <row r="304" spans="2:5" ht="17.25" customHeight="1" x14ac:dyDescent="0.25">
      <c r="B304" s="25"/>
      <c r="C304" s="25"/>
      <c r="D304" s="25"/>
      <c r="E304" s="25"/>
    </row>
    <row r="305" spans="2:5" ht="17.25" customHeight="1" x14ac:dyDescent="0.25">
      <c r="B305" s="25"/>
      <c r="C305" s="25"/>
      <c r="D305" s="25"/>
      <c r="E305" s="25"/>
    </row>
    <row r="306" spans="2:5" ht="17.25" customHeight="1" x14ac:dyDescent="0.25">
      <c r="B306" s="25"/>
      <c r="C306" s="25"/>
      <c r="D306" s="25"/>
      <c r="E306" s="25"/>
    </row>
    <row r="307" spans="2:5" ht="17.25" customHeight="1" x14ac:dyDescent="0.25">
      <c r="B307" s="25"/>
      <c r="C307" s="25"/>
      <c r="D307" s="25"/>
      <c r="E307" s="25"/>
    </row>
    <row r="308" spans="2:5" ht="17.25" customHeight="1" x14ac:dyDescent="0.25">
      <c r="B308" s="25"/>
      <c r="C308" s="25"/>
      <c r="D308" s="25"/>
      <c r="E308" s="25"/>
    </row>
    <row r="309" spans="2:5" ht="17.25" customHeight="1" x14ac:dyDescent="0.25">
      <c r="B309" s="25"/>
      <c r="C309" s="25"/>
      <c r="D309" s="25"/>
      <c r="E309" s="25"/>
    </row>
    <row r="310" spans="2:5" ht="17.25" customHeight="1" x14ac:dyDescent="0.25">
      <c r="B310" s="25"/>
      <c r="C310" s="25"/>
      <c r="D310" s="25"/>
      <c r="E310" s="25"/>
    </row>
    <row r="311" spans="2:5" ht="17.25" customHeight="1" x14ac:dyDescent="0.25">
      <c r="B311" s="25"/>
      <c r="C311" s="25"/>
      <c r="D311" s="25"/>
      <c r="E311" s="25"/>
    </row>
    <row r="312" spans="2:5" ht="17.25" customHeight="1" x14ac:dyDescent="0.25">
      <c r="B312" s="25"/>
      <c r="C312" s="25"/>
      <c r="D312" s="25"/>
      <c r="E312" s="25"/>
    </row>
    <row r="313" spans="2:5" ht="17.25" customHeight="1" x14ac:dyDescent="0.25">
      <c r="B313" s="25"/>
      <c r="C313" s="25"/>
      <c r="D313" s="25"/>
      <c r="E313" s="25"/>
    </row>
    <row r="314" spans="2:5" ht="17.25" customHeight="1" x14ac:dyDescent="0.25">
      <c r="B314" s="25"/>
      <c r="C314" s="25"/>
      <c r="D314" s="25"/>
      <c r="E314" s="25"/>
    </row>
    <row r="315" spans="2:5" ht="17.25" customHeight="1" x14ac:dyDescent="0.25">
      <c r="B315" s="25"/>
      <c r="C315" s="25"/>
      <c r="D315" s="25"/>
      <c r="E315" s="25"/>
    </row>
    <row r="316" spans="2:5" ht="17.25" customHeight="1" x14ac:dyDescent="0.25">
      <c r="B316" s="25"/>
      <c r="C316" s="25"/>
      <c r="D316" s="25"/>
      <c r="E316" s="25"/>
    </row>
    <row r="317" spans="2:5" ht="17.25" customHeight="1" x14ac:dyDescent="0.25">
      <c r="B317" s="25"/>
      <c r="C317" s="25"/>
      <c r="D317" s="25"/>
      <c r="E317" s="25"/>
    </row>
    <row r="318" spans="2:5" ht="17.25" customHeight="1" x14ac:dyDescent="0.25">
      <c r="B318" s="25"/>
      <c r="C318" s="25"/>
      <c r="D318" s="25"/>
      <c r="E318" s="25"/>
    </row>
    <row r="319" spans="2:5" ht="17.25" customHeight="1" x14ac:dyDescent="0.25">
      <c r="B319" s="25"/>
      <c r="C319" s="25"/>
      <c r="D319" s="25"/>
      <c r="E319" s="25"/>
    </row>
    <row r="320" spans="2:5" ht="17.25" customHeight="1" x14ac:dyDescent="0.25">
      <c r="B320" s="25"/>
      <c r="C320" s="25"/>
      <c r="D320" s="25"/>
      <c r="E320" s="25"/>
    </row>
    <row r="321" spans="2:5" ht="17.25" customHeight="1" x14ac:dyDescent="0.25">
      <c r="B321" s="25"/>
      <c r="C321" s="25"/>
      <c r="D321" s="25"/>
      <c r="E321" s="25"/>
    </row>
    <row r="322" spans="2:5" ht="17.25" customHeight="1" x14ac:dyDescent="0.25">
      <c r="B322" s="25"/>
      <c r="C322" s="25"/>
      <c r="D322" s="25"/>
      <c r="E322" s="25"/>
    </row>
    <row r="323" spans="2:5" ht="17.25" customHeight="1" x14ac:dyDescent="0.25">
      <c r="B323" s="25"/>
      <c r="C323" s="25"/>
      <c r="D323" s="25"/>
      <c r="E323" s="25"/>
    </row>
    <row r="324" spans="2:5" ht="17.25" customHeight="1" x14ac:dyDescent="0.25">
      <c r="B324" s="25"/>
      <c r="C324" s="25"/>
      <c r="D324" s="25"/>
      <c r="E324" s="25"/>
    </row>
    <row r="325" spans="2:5" ht="17.25" customHeight="1" x14ac:dyDescent="0.25">
      <c r="B325" s="25"/>
      <c r="C325" s="25"/>
      <c r="D325" s="25"/>
      <c r="E325" s="25"/>
    </row>
    <row r="326" spans="2:5" ht="17.25" customHeight="1" x14ac:dyDescent="0.25">
      <c r="B326" s="25"/>
      <c r="C326" s="25"/>
      <c r="D326" s="25"/>
      <c r="E326" s="25"/>
    </row>
    <row r="327" spans="2:5" ht="17.25" customHeight="1" x14ac:dyDescent="0.25">
      <c r="B327" s="25"/>
      <c r="C327" s="25"/>
      <c r="D327" s="25"/>
      <c r="E327" s="25"/>
    </row>
    <row r="328" spans="2:5" ht="17.25" customHeight="1" x14ac:dyDescent="0.25">
      <c r="B328" s="25"/>
      <c r="C328" s="25"/>
      <c r="D328" s="25"/>
      <c r="E328" s="25"/>
    </row>
    <row r="329" spans="2:5" ht="17.25" customHeight="1" x14ac:dyDescent="0.25">
      <c r="B329" s="25"/>
      <c r="C329" s="25"/>
      <c r="D329" s="25"/>
      <c r="E329" s="25"/>
    </row>
    <row r="330" spans="2:5" ht="17.25" customHeight="1" x14ac:dyDescent="0.25">
      <c r="B330" s="25"/>
      <c r="C330" s="25"/>
      <c r="D330" s="25"/>
      <c r="E330" s="25"/>
    </row>
    <row r="331" spans="2:5" ht="17.25" customHeight="1" x14ac:dyDescent="0.25">
      <c r="B331" s="25"/>
      <c r="C331" s="25"/>
      <c r="D331" s="25"/>
      <c r="E331" s="25"/>
    </row>
    <row r="332" spans="2:5" ht="17.25" customHeight="1" x14ac:dyDescent="0.25">
      <c r="B332" s="25"/>
      <c r="C332" s="25"/>
      <c r="D332" s="25"/>
      <c r="E332" s="25"/>
    </row>
    <row r="333" spans="2:5" ht="17.25" customHeight="1" x14ac:dyDescent="0.25">
      <c r="B333" s="25"/>
      <c r="C333" s="25"/>
      <c r="D333" s="25"/>
      <c r="E333" s="25"/>
    </row>
    <row r="334" spans="2:5" ht="17.25" customHeight="1" x14ac:dyDescent="0.25">
      <c r="B334" s="25"/>
      <c r="C334" s="25"/>
      <c r="D334" s="25"/>
      <c r="E334" s="25"/>
    </row>
    <row r="335" spans="2:5" ht="17.25" customHeight="1" x14ac:dyDescent="0.25">
      <c r="B335" s="25"/>
      <c r="C335" s="25"/>
      <c r="D335" s="25"/>
      <c r="E335" s="25"/>
    </row>
    <row r="336" spans="2:5" ht="17.25" customHeight="1" x14ac:dyDescent="0.25">
      <c r="B336" s="25"/>
      <c r="C336" s="25"/>
      <c r="D336" s="25"/>
      <c r="E336" s="25"/>
    </row>
    <row r="337" spans="2:5" ht="17.25" customHeight="1" x14ac:dyDescent="0.25">
      <c r="B337" s="25"/>
      <c r="C337" s="25"/>
      <c r="D337" s="25"/>
      <c r="E337" s="25"/>
    </row>
    <row r="338" spans="2:5" ht="17.25" customHeight="1" x14ac:dyDescent="0.25">
      <c r="B338" s="25"/>
      <c r="C338" s="25"/>
      <c r="D338" s="25"/>
      <c r="E338" s="25"/>
    </row>
    <row r="339" spans="2:5" ht="17.25" customHeight="1" x14ac:dyDescent="0.25">
      <c r="B339" s="25"/>
      <c r="C339" s="25"/>
      <c r="D339" s="25"/>
      <c r="E339" s="25"/>
    </row>
    <row r="340" spans="2:5" ht="17.25" customHeight="1" x14ac:dyDescent="0.25">
      <c r="B340" s="25"/>
      <c r="C340" s="25"/>
      <c r="D340" s="25"/>
      <c r="E340" s="25"/>
    </row>
    <row r="341" spans="2:5" ht="17.25" customHeight="1" x14ac:dyDescent="0.25">
      <c r="B341" s="25"/>
      <c r="C341" s="25"/>
      <c r="D341" s="25"/>
      <c r="E341" s="25"/>
    </row>
    <row r="342" spans="2:5" ht="17.25" customHeight="1" x14ac:dyDescent="0.25">
      <c r="B342" s="25"/>
      <c r="C342" s="25"/>
      <c r="D342" s="25"/>
      <c r="E342" s="25"/>
    </row>
    <row r="343" spans="2:5" ht="17.25" customHeight="1" x14ac:dyDescent="0.25">
      <c r="B343" s="25"/>
      <c r="C343" s="25"/>
      <c r="D343" s="25"/>
      <c r="E343" s="25"/>
    </row>
    <row r="344" spans="2:5" ht="17.25" customHeight="1" x14ac:dyDescent="0.25">
      <c r="B344" s="25"/>
      <c r="C344" s="25"/>
      <c r="D344" s="25"/>
      <c r="E344" s="25"/>
    </row>
    <row r="345" spans="2:5" ht="17.25" customHeight="1" x14ac:dyDescent="0.25">
      <c r="B345" s="25"/>
      <c r="C345" s="25"/>
      <c r="D345" s="25"/>
      <c r="E345" s="25"/>
    </row>
    <row r="346" spans="2:5" ht="17.25" customHeight="1" x14ac:dyDescent="0.25">
      <c r="B346" s="25"/>
      <c r="C346" s="25"/>
      <c r="D346" s="25"/>
      <c r="E346" s="25"/>
    </row>
    <row r="347" spans="2:5" ht="17.25" customHeight="1" x14ac:dyDescent="0.25">
      <c r="B347" s="25"/>
      <c r="C347" s="25"/>
      <c r="D347" s="25"/>
      <c r="E347" s="25"/>
    </row>
    <row r="348" spans="2:5" ht="17.25" customHeight="1" x14ac:dyDescent="0.25">
      <c r="B348" s="25"/>
      <c r="C348" s="25"/>
      <c r="D348" s="25"/>
      <c r="E348" s="25"/>
    </row>
    <row r="349" spans="2:5" ht="17.25" customHeight="1" x14ac:dyDescent="0.25">
      <c r="B349" s="25"/>
      <c r="C349" s="25"/>
      <c r="D349" s="25"/>
      <c r="E349" s="25"/>
    </row>
    <row r="350" spans="2:5" ht="17.25" customHeight="1" x14ac:dyDescent="0.25">
      <c r="B350" s="25"/>
      <c r="C350" s="25"/>
      <c r="D350" s="25"/>
      <c r="E350" s="25"/>
    </row>
    <row r="351" spans="2:5" ht="17.25" customHeight="1" x14ac:dyDescent="0.25">
      <c r="B351" s="25"/>
      <c r="C351" s="25"/>
      <c r="D351" s="25"/>
      <c r="E351" s="25"/>
    </row>
    <row r="352" spans="2:5" ht="17.25" customHeight="1" x14ac:dyDescent="0.25">
      <c r="B352" s="25"/>
      <c r="C352" s="25"/>
      <c r="D352" s="25"/>
      <c r="E352" s="25"/>
    </row>
    <row r="353" spans="2:5" ht="17.25" customHeight="1" x14ac:dyDescent="0.25">
      <c r="B353" s="25"/>
      <c r="C353" s="25"/>
      <c r="D353" s="25"/>
      <c r="E353" s="25"/>
    </row>
    <row r="354" spans="2:5" ht="17.25" customHeight="1" x14ac:dyDescent="0.25">
      <c r="B354" s="25"/>
      <c r="C354" s="25"/>
      <c r="D354" s="25"/>
      <c r="E354" s="25"/>
    </row>
    <row r="355" spans="2:5" ht="17.25" customHeight="1" x14ac:dyDescent="0.25">
      <c r="B355" s="25"/>
      <c r="C355" s="25"/>
      <c r="D355" s="25"/>
      <c r="E355" s="25"/>
    </row>
    <row r="356" spans="2:5" ht="17.25" customHeight="1" x14ac:dyDescent="0.25">
      <c r="B356" s="25"/>
      <c r="C356" s="25"/>
      <c r="D356" s="25"/>
      <c r="E356" s="25"/>
    </row>
    <row r="357" spans="2:5" ht="17.25" customHeight="1" x14ac:dyDescent="0.25">
      <c r="B357" s="25"/>
      <c r="C357" s="25"/>
      <c r="D357" s="25"/>
      <c r="E357" s="25"/>
    </row>
    <row r="358" spans="2:5" ht="17.25" customHeight="1" x14ac:dyDescent="0.25">
      <c r="B358" s="25"/>
      <c r="C358" s="25"/>
      <c r="D358" s="25"/>
      <c r="E358" s="25"/>
    </row>
    <row r="359" spans="2:5" ht="17.25" customHeight="1" x14ac:dyDescent="0.25">
      <c r="B359" s="25"/>
      <c r="C359" s="25"/>
      <c r="D359" s="25"/>
      <c r="E359" s="25"/>
    </row>
    <row r="360" spans="2:5" ht="17.25" customHeight="1" x14ac:dyDescent="0.25">
      <c r="B360" s="25"/>
      <c r="C360" s="25"/>
      <c r="D360" s="25"/>
      <c r="E360" s="25"/>
    </row>
    <row r="361" spans="2:5" ht="17.25" customHeight="1" x14ac:dyDescent="0.25">
      <c r="B361" s="25"/>
      <c r="C361" s="25"/>
      <c r="D361" s="25"/>
      <c r="E361" s="25"/>
    </row>
    <row r="362" spans="2:5" ht="17.25" customHeight="1" x14ac:dyDescent="0.25">
      <c r="B362" s="25"/>
      <c r="C362" s="25"/>
      <c r="D362" s="25"/>
      <c r="E362" s="25"/>
    </row>
    <row r="363" spans="2:5" ht="17.25" customHeight="1" x14ac:dyDescent="0.25">
      <c r="B363" s="25"/>
      <c r="C363" s="25"/>
      <c r="D363" s="25"/>
      <c r="E363" s="25"/>
    </row>
    <row r="364" spans="2:5" ht="17.25" customHeight="1" x14ac:dyDescent="0.25">
      <c r="B364" s="25"/>
      <c r="C364" s="25"/>
      <c r="D364" s="25"/>
      <c r="E364" s="25"/>
    </row>
    <row r="365" spans="2:5" ht="17.25" customHeight="1" x14ac:dyDescent="0.25">
      <c r="B365" s="25"/>
      <c r="C365" s="25"/>
      <c r="D365" s="25"/>
      <c r="E365" s="25"/>
    </row>
    <row r="366" spans="2:5" ht="17.25" customHeight="1" x14ac:dyDescent="0.25">
      <c r="B366" s="25"/>
      <c r="C366" s="25"/>
      <c r="D366" s="25"/>
      <c r="E366" s="25"/>
    </row>
    <row r="367" spans="2:5" ht="17.25" customHeight="1" x14ac:dyDescent="0.25">
      <c r="B367" s="25"/>
      <c r="C367" s="25"/>
      <c r="D367" s="25"/>
      <c r="E367" s="25"/>
    </row>
    <row r="368" spans="2:5" ht="17.25" customHeight="1" x14ac:dyDescent="0.25">
      <c r="B368" s="25"/>
      <c r="C368" s="25"/>
      <c r="D368" s="25"/>
      <c r="E368" s="25"/>
    </row>
    <row r="369" spans="2:5" ht="17.25" customHeight="1" x14ac:dyDescent="0.25">
      <c r="B369" s="25"/>
      <c r="C369" s="25"/>
      <c r="D369" s="25"/>
      <c r="E369" s="25"/>
    </row>
    <row r="370" spans="2:5" ht="17.25" customHeight="1" x14ac:dyDescent="0.25">
      <c r="B370" s="25"/>
      <c r="C370" s="25"/>
      <c r="D370" s="25"/>
      <c r="E370" s="25"/>
    </row>
    <row r="371" spans="2:5" ht="17.25" customHeight="1" x14ac:dyDescent="0.25">
      <c r="B371" s="25"/>
      <c r="C371" s="25"/>
      <c r="D371" s="25"/>
      <c r="E371" s="25"/>
    </row>
    <row r="372" spans="2:5" ht="17.25" customHeight="1" x14ac:dyDescent="0.25">
      <c r="B372" s="25"/>
      <c r="C372" s="25"/>
      <c r="D372" s="25"/>
      <c r="E372" s="25"/>
    </row>
    <row r="373" spans="2:5" ht="17.25" customHeight="1" x14ac:dyDescent="0.25">
      <c r="B373" s="25"/>
      <c r="C373" s="25"/>
      <c r="D373" s="25"/>
      <c r="E373" s="25"/>
    </row>
    <row r="374" spans="2:5" ht="17.25" customHeight="1" x14ac:dyDescent="0.25">
      <c r="B374" s="25"/>
      <c r="C374" s="25"/>
      <c r="D374" s="25"/>
      <c r="E374" s="25"/>
    </row>
    <row r="375" spans="2:5" ht="17.25" customHeight="1" x14ac:dyDescent="0.25">
      <c r="B375" s="25"/>
      <c r="C375" s="25"/>
      <c r="D375" s="25"/>
      <c r="E375" s="25"/>
    </row>
    <row r="376" spans="2:5" ht="17.25" customHeight="1" x14ac:dyDescent="0.25">
      <c r="B376" s="25"/>
      <c r="C376" s="25"/>
      <c r="D376" s="25"/>
      <c r="E376" s="25"/>
    </row>
    <row r="377" spans="2:5" ht="17.25" customHeight="1" x14ac:dyDescent="0.25">
      <c r="B377" s="25"/>
      <c r="C377" s="25"/>
      <c r="D377" s="25"/>
      <c r="E377" s="25"/>
    </row>
    <row r="378" spans="2:5" ht="17.25" customHeight="1" x14ac:dyDescent="0.25">
      <c r="B378" s="25"/>
      <c r="C378" s="25"/>
      <c r="D378" s="25"/>
      <c r="E378" s="25"/>
    </row>
    <row r="379" spans="2:5" ht="17.25" customHeight="1" x14ac:dyDescent="0.25">
      <c r="B379" s="25"/>
      <c r="C379" s="25"/>
      <c r="D379" s="25"/>
      <c r="E379" s="25"/>
    </row>
    <row r="380" spans="2:5" ht="17.25" customHeight="1" x14ac:dyDescent="0.25">
      <c r="B380" s="25"/>
      <c r="C380" s="25"/>
      <c r="D380" s="25"/>
      <c r="E380" s="25"/>
    </row>
    <row r="381" spans="2:5" ht="17.25" customHeight="1" x14ac:dyDescent="0.25">
      <c r="B381" s="25"/>
      <c r="C381" s="25"/>
      <c r="D381" s="25"/>
      <c r="E381" s="25"/>
    </row>
    <row r="382" spans="2:5" ht="17.25" customHeight="1" x14ac:dyDescent="0.25">
      <c r="B382" s="25"/>
      <c r="C382" s="25"/>
      <c r="D382" s="25"/>
      <c r="E382" s="25"/>
    </row>
    <row r="383" spans="2:5" ht="17.25" customHeight="1" x14ac:dyDescent="0.25">
      <c r="B383" s="25"/>
      <c r="C383" s="25"/>
      <c r="D383" s="25"/>
      <c r="E383" s="25"/>
    </row>
    <row r="384" spans="2:5" ht="17.25" customHeight="1" x14ac:dyDescent="0.25">
      <c r="B384" s="25"/>
      <c r="C384" s="25"/>
      <c r="D384" s="25"/>
      <c r="E384" s="25"/>
    </row>
    <row r="385" spans="2:5" ht="17.25" customHeight="1" x14ac:dyDescent="0.25">
      <c r="B385" s="25"/>
      <c r="C385" s="25"/>
      <c r="D385" s="25"/>
      <c r="E385" s="25"/>
    </row>
    <row r="386" spans="2:5" ht="17.25" customHeight="1" x14ac:dyDescent="0.25">
      <c r="B386" s="25"/>
      <c r="C386" s="25"/>
      <c r="D386" s="25"/>
      <c r="E386" s="25"/>
    </row>
    <row r="387" spans="2:5" ht="17.25" customHeight="1" x14ac:dyDescent="0.25">
      <c r="B387" s="25"/>
      <c r="C387" s="25"/>
      <c r="D387" s="25"/>
      <c r="E387" s="25"/>
    </row>
    <row r="388" spans="2:5" ht="17.25" customHeight="1" x14ac:dyDescent="0.25">
      <c r="B388" s="25"/>
      <c r="C388" s="25"/>
      <c r="D388" s="25"/>
      <c r="E388" s="25"/>
    </row>
    <row r="389" spans="2:5" ht="17.25" customHeight="1" x14ac:dyDescent="0.25">
      <c r="B389" s="25"/>
      <c r="C389" s="25"/>
      <c r="D389" s="25"/>
      <c r="E389" s="25"/>
    </row>
    <row r="390" spans="2:5" ht="17.25" customHeight="1" x14ac:dyDescent="0.25">
      <c r="B390" s="25"/>
      <c r="C390" s="25"/>
      <c r="D390" s="25"/>
      <c r="E390" s="25"/>
    </row>
    <row r="391" spans="2:5" ht="17.25" customHeight="1" x14ac:dyDescent="0.25">
      <c r="B391" s="25"/>
      <c r="C391" s="25"/>
      <c r="D391" s="25"/>
      <c r="E391" s="25"/>
    </row>
    <row r="392" spans="2:5" ht="17.25" customHeight="1" x14ac:dyDescent="0.25">
      <c r="B392" s="25"/>
      <c r="C392" s="25"/>
      <c r="D392" s="25"/>
      <c r="E392" s="25"/>
    </row>
    <row r="393" spans="2:5" ht="17.25" customHeight="1" x14ac:dyDescent="0.25">
      <c r="B393" s="25"/>
      <c r="C393" s="25"/>
      <c r="D393" s="25"/>
      <c r="E393" s="25"/>
    </row>
  </sheetData>
  <mergeCells count="76">
    <mergeCell ref="D9:E9"/>
    <mergeCell ref="B2:E2"/>
    <mergeCell ref="B3:E3"/>
    <mergeCell ref="B4:E4"/>
    <mergeCell ref="B6:E6"/>
    <mergeCell ref="D8:E8"/>
    <mergeCell ref="B34:E34"/>
    <mergeCell ref="D10:E10"/>
    <mergeCell ref="D11:E11"/>
    <mergeCell ref="D13:E13"/>
    <mergeCell ref="D14:E14"/>
    <mergeCell ref="D15:E15"/>
    <mergeCell ref="D16:E16"/>
    <mergeCell ref="D17:E17"/>
    <mergeCell ref="D18:E18"/>
    <mergeCell ref="D19:E19"/>
    <mergeCell ref="B22:E22"/>
    <mergeCell ref="B31:D31"/>
    <mergeCell ref="C67:D67"/>
    <mergeCell ref="B36:E36"/>
    <mergeCell ref="B41:C41"/>
    <mergeCell ref="B43:D43"/>
    <mergeCell ref="B45:E45"/>
    <mergeCell ref="B56:C56"/>
    <mergeCell ref="B58:E58"/>
    <mergeCell ref="C62:D62"/>
    <mergeCell ref="C63:D63"/>
    <mergeCell ref="C64:D64"/>
    <mergeCell ref="C65:D65"/>
    <mergeCell ref="C66:D66"/>
    <mergeCell ref="B93:E93"/>
    <mergeCell ref="C68:D68"/>
    <mergeCell ref="C69:D69"/>
    <mergeCell ref="B70:D70"/>
    <mergeCell ref="B72:E72"/>
    <mergeCell ref="C74:D74"/>
    <mergeCell ref="C75:D75"/>
    <mergeCell ref="C76:D76"/>
    <mergeCell ref="C77:D77"/>
    <mergeCell ref="B78:D78"/>
    <mergeCell ref="B81:E81"/>
    <mergeCell ref="B90:D90"/>
    <mergeCell ref="C125:D125"/>
    <mergeCell ref="B95:E95"/>
    <mergeCell ref="B105:C105"/>
    <mergeCell ref="B107:C107"/>
    <mergeCell ref="B109:D109"/>
    <mergeCell ref="B113:C113"/>
    <mergeCell ref="B115:E115"/>
    <mergeCell ref="C117:D117"/>
    <mergeCell ref="C118:D118"/>
    <mergeCell ref="C119:D119"/>
    <mergeCell ref="B120:D120"/>
    <mergeCell ref="B123:E123"/>
    <mergeCell ref="C150:D150"/>
    <mergeCell ref="C126:D126"/>
    <mergeCell ref="C127:D127"/>
    <mergeCell ref="C128:D128"/>
    <mergeCell ref="C129:D129"/>
    <mergeCell ref="C130:D130"/>
    <mergeCell ref="B131:D131"/>
    <mergeCell ref="B134:E134"/>
    <mergeCell ref="B143:C143"/>
    <mergeCell ref="B146:E146"/>
    <mergeCell ref="C148:D148"/>
    <mergeCell ref="C149:D149"/>
    <mergeCell ref="B158:E158"/>
    <mergeCell ref="C160:D160"/>
    <mergeCell ref="C161:D161"/>
    <mergeCell ref="C162:D162"/>
    <mergeCell ref="C151:D151"/>
    <mergeCell ref="C152:D152"/>
    <mergeCell ref="C153:D153"/>
    <mergeCell ref="B154:D154"/>
    <mergeCell ref="C155:D155"/>
    <mergeCell ref="B156:D156"/>
  </mergeCells>
  <pageMargins left="0.7" right="0.7" top="0.75" bottom="0.75" header="0.511811023622047" footer="0.511811023622047"/>
  <pageSetup paperSize="9" fitToHeight="0" orientation="portrait" horizontalDpi="300" verticalDpi="300"/>
  <rowBreaks count="1" manualBreakCount="1">
    <brk id="5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3"/>
  <sheetViews>
    <sheetView topLeftCell="A94" zoomScale="90" zoomScaleNormal="90" workbookViewId="0">
      <selection activeCell="B106" sqref="B106"/>
    </sheetView>
  </sheetViews>
  <sheetFormatPr defaultColWidth="9.140625" defaultRowHeight="15" x14ac:dyDescent="0.25"/>
  <cols>
    <col min="1" max="1" width="3.140625" style="1" customWidth="1"/>
    <col min="2" max="2" width="10" style="55" customWidth="1"/>
    <col min="3" max="3" width="67" style="55" customWidth="1"/>
    <col min="4" max="5" width="15.5703125" style="55" customWidth="1"/>
    <col min="6" max="6" width="3.140625" style="1" customWidth="1"/>
    <col min="7" max="1024" width="9.140625" style="55"/>
  </cols>
  <sheetData>
    <row r="1" spans="1:6" ht="17.25" customHeight="1" x14ac:dyDescent="0.25">
      <c r="B1" s="25"/>
      <c r="C1" s="25"/>
      <c r="D1" s="25"/>
      <c r="E1" s="25"/>
    </row>
    <row r="2" spans="1:6" ht="17.25" customHeight="1" x14ac:dyDescent="0.25">
      <c r="B2" s="205" t="s">
        <v>0</v>
      </c>
      <c r="C2" s="205"/>
      <c r="D2" s="205"/>
      <c r="E2" s="205"/>
    </row>
    <row r="3" spans="1:6" ht="17.25" customHeight="1" x14ac:dyDescent="0.25">
      <c r="B3" s="205" t="s">
        <v>1</v>
      </c>
      <c r="C3" s="205"/>
      <c r="D3" s="205"/>
      <c r="E3" s="205"/>
    </row>
    <row r="4" spans="1:6" ht="17.25" customHeight="1" x14ac:dyDescent="0.25">
      <c r="B4" s="206" t="s">
        <v>2</v>
      </c>
      <c r="C4" s="206"/>
      <c r="D4" s="206"/>
      <c r="E4" s="206"/>
    </row>
    <row r="5" spans="1:6" ht="17.25" customHeight="1" x14ac:dyDescent="0.25">
      <c r="B5" s="10"/>
      <c r="C5" s="10"/>
      <c r="D5" s="10"/>
      <c r="E5" s="10"/>
    </row>
    <row r="6" spans="1:6" ht="17.25" customHeight="1" x14ac:dyDescent="0.25">
      <c r="B6" s="206" t="s">
        <v>262</v>
      </c>
      <c r="C6" s="206"/>
      <c r="D6" s="206"/>
      <c r="E6" s="206"/>
    </row>
    <row r="7" spans="1:6" ht="17.25" customHeight="1" x14ac:dyDescent="0.25">
      <c r="B7" s="10"/>
      <c r="C7" s="10"/>
      <c r="D7" s="10"/>
      <c r="E7" s="10"/>
    </row>
    <row r="8" spans="1:6" ht="17.25" customHeight="1" x14ac:dyDescent="0.25">
      <c r="A8" s="50"/>
      <c r="B8" s="146" t="s">
        <v>21</v>
      </c>
      <c r="C8" s="52" t="s">
        <v>122</v>
      </c>
      <c r="D8" s="202"/>
      <c r="E8" s="202"/>
      <c r="F8" s="50"/>
    </row>
    <row r="9" spans="1:6" ht="17.25" customHeight="1" x14ac:dyDescent="0.25">
      <c r="B9" s="146" t="s">
        <v>23</v>
      </c>
      <c r="C9" s="52" t="s">
        <v>123</v>
      </c>
      <c r="D9" s="202" t="s">
        <v>270</v>
      </c>
      <c r="E9" s="202"/>
    </row>
    <row r="10" spans="1:6" ht="17.25" customHeight="1" x14ac:dyDescent="0.25">
      <c r="A10" s="8"/>
      <c r="B10" s="146" t="s">
        <v>25</v>
      </c>
      <c r="C10" s="52" t="s">
        <v>124</v>
      </c>
      <c r="D10" s="202"/>
      <c r="E10" s="202"/>
      <c r="F10" s="8"/>
    </row>
    <row r="11" spans="1:6" ht="17.25" customHeight="1" x14ac:dyDescent="0.25">
      <c r="B11" s="146" t="s">
        <v>27</v>
      </c>
      <c r="C11" s="52" t="s">
        <v>125</v>
      </c>
      <c r="D11" s="202">
        <v>12</v>
      </c>
      <c r="E11" s="202"/>
    </row>
    <row r="12" spans="1:6" ht="17.25" customHeight="1" x14ac:dyDescent="0.25">
      <c r="B12" s="142"/>
      <c r="C12" s="53"/>
      <c r="D12" s="142"/>
      <c r="E12" s="142"/>
    </row>
    <row r="13" spans="1:6" ht="17.25" customHeight="1" x14ac:dyDescent="0.25">
      <c r="B13" s="142"/>
      <c r="C13" s="52" t="s">
        <v>126</v>
      </c>
      <c r="D13" s="202" t="s">
        <v>127</v>
      </c>
      <c r="E13" s="202"/>
    </row>
    <row r="14" spans="1:6" ht="17.25" customHeight="1" x14ac:dyDescent="0.25">
      <c r="B14" s="142"/>
      <c r="C14" s="52" t="s">
        <v>128</v>
      </c>
      <c r="D14" s="202" t="s">
        <v>129</v>
      </c>
      <c r="E14" s="202"/>
    </row>
    <row r="15" spans="1:6" ht="17.25" customHeight="1" x14ac:dyDescent="0.25">
      <c r="B15" s="142"/>
      <c r="C15" s="52" t="s">
        <v>130</v>
      </c>
      <c r="D15" s="203">
        <f>Parâmetros!G11</f>
        <v>2070</v>
      </c>
      <c r="E15" s="203"/>
      <c r="F15" s="54"/>
    </row>
    <row r="16" spans="1:6" ht="17.25" customHeight="1" x14ac:dyDescent="0.25">
      <c r="B16" s="142"/>
      <c r="C16" s="52" t="s">
        <v>131</v>
      </c>
      <c r="D16" s="204"/>
      <c r="E16" s="204"/>
    </row>
    <row r="17" spans="2:5" ht="17.25" customHeight="1" x14ac:dyDescent="0.25">
      <c r="B17" s="142"/>
      <c r="C17" s="52" t="s">
        <v>132</v>
      </c>
      <c r="D17" s="204"/>
      <c r="E17" s="204"/>
    </row>
    <row r="18" spans="2:5" ht="17.25" customHeight="1" x14ac:dyDescent="0.25">
      <c r="B18" s="142"/>
      <c r="C18" s="52" t="s">
        <v>118</v>
      </c>
      <c r="D18" s="202"/>
      <c r="E18" s="202"/>
    </row>
    <row r="19" spans="2:5" ht="17.25" customHeight="1" x14ac:dyDescent="0.25">
      <c r="B19" s="142"/>
      <c r="C19" s="52" t="s">
        <v>133</v>
      </c>
      <c r="D19" s="202">
        <v>1</v>
      </c>
      <c r="E19" s="202"/>
    </row>
    <row r="20" spans="2:5" ht="17.25" customHeight="1" x14ac:dyDescent="0.25">
      <c r="B20" s="142"/>
      <c r="C20" s="53"/>
      <c r="D20" s="142"/>
      <c r="E20" s="142"/>
    </row>
    <row r="21" spans="2:5" ht="17.25" customHeight="1" x14ac:dyDescent="0.25">
      <c r="B21" s="25"/>
      <c r="C21" s="25"/>
      <c r="D21" s="25"/>
      <c r="E21" s="25"/>
    </row>
    <row r="22" spans="2:5" ht="17.25" customHeight="1" x14ac:dyDescent="0.25">
      <c r="B22" s="178" t="s">
        <v>18</v>
      </c>
      <c r="C22" s="178"/>
      <c r="D22" s="178"/>
      <c r="E22" s="178"/>
    </row>
    <row r="23" spans="2:5" ht="17.25" customHeight="1" x14ac:dyDescent="0.25">
      <c r="B23" s="25"/>
      <c r="C23" s="25"/>
      <c r="D23" s="25"/>
      <c r="E23" s="25"/>
    </row>
    <row r="24" spans="2:5" ht="17.25" customHeight="1" x14ac:dyDescent="0.25">
      <c r="B24" s="143">
        <v>1</v>
      </c>
      <c r="C24" s="143" t="s">
        <v>19</v>
      </c>
      <c r="D24" s="143" t="s">
        <v>20</v>
      </c>
      <c r="E24" s="143" t="s">
        <v>103</v>
      </c>
    </row>
    <row r="25" spans="2:5" ht="17.25" customHeight="1" x14ac:dyDescent="0.25">
      <c r="B25" s="144" t="s">
        <v>21</v>
      </c>
      <c r="C25" s="56" t="s">
        <v>134</v>
      </c>
      <c r="D25" s="144" t="s">
        <v>69</v>
      </c>
      <c r="E25" s="57">
        <f>D15</f>
        <v>2070</v>
      </c>
    </row>
    <row r="26" spans="2:5" ht="17.25" customHeight="1" x14ac:dyDescent="0.25">
      <c r="B26" s="144" t="s">
        <v>23</v>
      </c>
      <c r="C26" s="56" t="s">
        <v>135</v>
      </c>
      <c r="D26" s="79">
        <f>Parâmetros!G17</f>
        <v>0.3</v>
      </c>
      <c r="E26" s="57">
        <f>D26*E25</f>
        <v>621</v>
      </c>
    </row>
    <row r="27" spans="2:5" ht="17.25" customHeight="1" x14ac:dyDescent="0.25">
      <c r="B27" s="144" t="s">
        <v>25</v>
      </c>
      <c r="C27" s="56" t="s">
        <v>26</v>
      </c>
      <c r="D27" s="79">
        <f>Parâmetros!G18</f>
        <v>0</v>
      </c>
      <c r="E27" s="57">
        <f>D27*E25</f>
        <v>0</v>
      </c>
    </row>
    <row r="28" spans="2:5" ht="17.25" customHeight="1" x14ac:dyDescent="0.25">
      <c r="B28" s="144" t="s">
        <v>27</v>
      </c>
      <c r="C28" s="56" t="s">
        <v>28</v>
      </c>
      <c r="D28" s="79" t="s">
        <v>69</v>
      </c>
      <c r="E28" s="57">
        <v>0</v>
      </c>
    </row>
    <row r="29" spans="2:5" ht="17.25" customHeight="1" x14ac:dyDescent="0.25">
      <c r="B29" s="144" t="s">
        <v>29</v>
      </c>
      <c r="C29" s="56" t="s">
        <v>30</v>
      </c>
      <c r="D29" s="79">
        <f>Parâmetros!G20</f>
        <v>0</v>
      </c>
      <c r="E29" s="57">
        <f>D29*E25</f>
        <v>0</v>
      </c>
    </row>
    <row r="30" spans="2:5" ht="17.25" customHeight="1" x14ac:dyDescent="0.25">
      <c r="B30" s="144" t="s">
        <v>31</v>
      </c>
      <c r="C30" s="56" t="s">
        <v>75</v>
      </c>
      <c r="D30" s="144" t="s">
        <v>69</v>
      </c>
      <c r="E30" s="57">
        <v>0</v>
      </c>
    </row>
    <row r="31" spans="2:5" ht="17.25" customHeight="1" x14ac:dyDescent="0.25">
      <c r="B31" s="177" t="s">
        <v>41</v>
      </c>
      <c r="C31" s="177"/>
      <c r="D31" s="177"/>
      <c r="E31" s="58">
        <f>SUM(E25:E30)</f>
        <v>2691</v>
      </c>
    </row>
    <row r="32" spans="2:5" ht="17.25" customHeight="1" x14ac:dyDescent="0.25">
      <c r="B32" s="25"/>
      <c r="C32" s="25"/>
      <c r="D32" s="25"/>
      <c r="E32" s="25"/>
    </row>
    <row r="33" spans="2:5" ht="17.25" customHeight="1" x14ac:dyDescent="0.25">
      <c r="B33" s="25"/>
      <c r="C33" s="25"/>
      <c r="D33" s="25"/>
      <c r="E33" s="25"/>
    </row>
    <row r="34" spans="2:5" ht="17.25" customHeight="1" x14ac:dyDescent="0.25">
      <c r="B34" s="178" t="s">
        <v>35</v>
      </c>
      <c r="C34" s="178"/>
      <c r="D34" s="178"/>
      <c r="E34" s="178"/>
    </row>
    <row r="35" spans="2:5" ht="17.25" customHeight="1" x14ac:dyDescent="0.25">
      <c r="B35" s="38"/>
      <c r="C35" s="25"/>
      <c r="D35" s="25"/>
      <c r="E35" s="25"/>
    </row>
    <row r="36" spans="2:5" ht="17.25" customHeight="1" x14ac:dyDescent="0.25">
      <c r="B36" s="198" t="s">
        <v>36</v>
      </c>
      <c r="C36" s="198"/>
      <c r="D36" s="198"/>
      <c r="E36" s="198"/>
    </row>
    <row r="37" spans="2:5" ht="17.25" customHeight="1" x14ac:dyDescent="0.25">
      <c r="B37" s="25"/>
      <c r="C37" s="25"/>
      <c r="D37" s="25"/>
      <c r="E37" s="25"/>
    </row>
    <row r="38" spans="2:5" ht="17.25" customHeight="1" x14ac:dyDescent="0.25">
      <c r="B38" s="143" t="s">
        <v>37</v>
      </c>
      <c r="C38" s="59" t="s">
        <v>38</v>
      </c>
      <c r="D38" s="143" t="s">
        <v>20</v>
      </c>
      <c r="E38" s="143" t="s">
        <v>103</v>
      </c>
    </row>
    <row r="39" spans="2:5" ht="17.25" customHeight="1" x14ac:dyDescent="0.25">
      <c r="B39" s="144" t="s">
        <v>21</v>
      </c>
      <c r="C39" s="60" t="s">
        <v>136</v>
      </c>
      <c r="D39" s="18">
        <f>Parâmetros!G29</f>
        <v>8.3333333333333329E-2</v>
      </c>
      <c r="E39" s="57">
        <f>D39*E31</f>
        <v>224.25</v>
      </c>
    </row>
    <row r="40" spans="2:5" ht="17.25" customHeight="1" x14ac:dyDescent="0.25">
      <c r="B40" s="144" t="s">
        <v>23</v>
      </c>
      <c r="C40" s="60" t="s">
        <v>137</v>
      </c>
      <c r="D40" s="18">
        <f>Parâmetros!G30</f>
        <v>2.7777777777777776E-2</v>
      </c>
      <c r="E40" s="57">
        <f>E31*D40</f>
        <v>74.75</v>
      </c>
    </row>
    <row r="41" spans="2:5" ht="17.25" customHeight="1" x14ac:dyDescent="0.25">
      <c r="B41" s="199" t="s">
        <v>41</v>
      </c>
      <c r="C41" s="199"/>
      <c r="D41" s="21">
        <f>SUM(D39:D40)</f>
        <v>0.1111111111111111</v>
      </c>
      <c r="E41" s="58">
        <f>SUM(E39:E40)</f>
        <v>299</v>
      </c>
    </row>
    <row r="42" spans="2:5" ht="17.25" customHeight="1" x14ac:dyDescent="0.25">
      <c r="B42" s="27"/>
      <c r="C42" s="27"/>
      <c r="D42" s="27"/>
      <c r="E42" s="61"/>
    </row>
    <row r="43" spans="2:5" ht="17.25" customHeight="1" x14ac:dyDescent="0.25">
      <c r="B43" s="200" t="s">
        <v>138</v>
      </c>
      <c r="C43" s="200"/>
      <c r="D43" s="200"/>
      <c r="E43" s="62">
        <f>E31+E41</f>
        <v>2990</v>
      </c>
    </row>
    <row r="44" spans="2:5" ht="17.25" customHeight="1" x14ac:dyDescent="0.25">
      <c r="B44" s="25"/>
      <c r="C44" s="25"/>
      <c r="D44" s="25"/>
      <c r="E44" s="25"/>
    </row>
    <row r="45" spans="2:5" ht="17.25" customHeight="1" x14ac:dyDescent="0.25">
      <c r="B45" s="201" t="s">
        <v>42</v>
      </c>
      <c r="C45" s="201"/>
      <c r="D45" s="201"/>
      <c r="E45" s="201"/>
    </row>
    <row r="46" spans="2:5" ht="17.25" customHeight="1" x14ac:dyDescent="0.25">
      <c r="B46" s="25"/>
      <c r="C46" s="25"/>
      <c r="D46" s="25"/>
      <c r="E46" s="25"/>
    </row>
    <row r="47" spans="2:5" ht="17.25" customHeight="1" x14ac:dyDescent="0.25">
      <c r="B47" s="143" t="s">
        <v>43</v>
      </c>
      <c r="C47" s="143" t="s">
        <v>44</v>
      </c>
      <c r="D47" s="143" t="s">
        <v>20</v>
      </c>
      <c r="E47" s="143" t="s">
        <v>103</v>
      </c>
    </row>
    <row r="48" spans="2:5" ht="17.25" customHeight="1" x14ac:dyDescent="0.25">
      <c r="B48" s="144" t="s">
        <v>21</v>
      </c>
      <c r="C48" s="56" t="s">
        <v>45</v>
      </c>
      <c r="D48" s="22">
        <f>Parâmetros!G36</f>
        <v>0.2</v>
      </c>
      <c r="E48" s="57">
        <f t="shared" ref="E48:E55" si="0">$E$43*D48</f>
        <v>598</v>
      </c>
    </row>
    <row r="49" spans="2:5" ht="17.25" customHeight="1" x14ac:dyDescent="0.25">
      <c r="B49" s="144" t="s">
        <v>23</v>
      </c>
      <c r="C49" s="56" t="s">
        <v>46</v>
      </c>
      <c r="D49" s="22">
        <f>Parâmetros!G37</f>
        <v>2.5000000000000001E-2</v>
      </c>
      <c r="E49" s="57">
        <f t="shared" si="0"/>
        <v>74.75</v>
      </c>
    </row>
    <row r="50" spans="2:5" ht="17.25" customHeight="1" x14ac:dyDescent="0.25">
      <c r="B50" s="144" t="s">
        <v>25</v>
      </c>
      <c r="C50" s="56" t="s">
        <v>139</v>
      </c>
      <c r="D50" s="22">
        <f>Parâmetros!G38</f>
        <v>0.06</v>
      </c>
      <c r="E50" s="57">
        <f t="shared" si="0"/>
        <v>179.4</v>
      </c>
    </row>
    <row r="51" spans="2:5" ht="17.25" customHeight="1" x14ac:dyDescent="0.25">
      <c r="B51" s="144" t="s">
        <v>27</v>
      </c>
      <c r="C51" s="56" t="s">
        <v>48</v>
      </c>
      <c r="D51" s="22">
        <f>Parâmetros!G39</f>
        <v>1.4999999999999999E-2</v>
      </c>
      <c r="E51" s="57">
        <f t="shared" si="0"/>
        <v>44.85</v>
      </c>
    </row>
    <row r="52" spans="2:5" ht="17.25" customHeight="1" x14ac:dyDescent="0.25">
      <c r="B52" s="144" t="s">
        <v>29</v>
      </c>
      <c r="C52" s="56" t="s">
        <v>49</v>
      </c>
      <c r="D52" s="22">
        <f>Parâmetros!G40</f>
        <v>0.01</v>
      </c>
      <c r="E52" s="57">
        <f t="shared" si="0"/>
        <v>29.900000000000002</v>
      </c>
    </row>
    <row r="53" spans="2:5" ht="17.25" customHeight="1" x14ac:dyDescent="0.25">
      <c r="B53" s="144" t="s">
        <v>31</v>
      </c>
      <c r="C53" s="56" t="s">
        <v>50</v>
      </c>
      <c r="D53" s="22">
        <f>Parâmetros!G41</f>
        <v>6.0000000000000001E-3</v>
      </c>
      <c r="E53" s="57">
        <f t="shared" si="0"/>
        <v>17.940000000000001</v>
      </c>
    </row>
    <row r="54" spans="2:5" ht="17.25" customHeight="1" x14ac:dyDescent="0.25">
      <c r="B54" s="144" t="s">
        <v>33</v>
      </c>
      <c r="C54" s="56" t="s">
        <v>51</v>
      </c>
      <c r="D54" s="22">
        <f>Parâmetros!G42</f>
        <v>2E-3</v>
      </c>
      <c r="E54" s="57">
        <f t="shared" si="0"/>
        <v>5.98</v>
      </c>
    </row>
    <row r="55" spans="2:5" ht="17.25" customHeight="1" x14ac:dyDescent="0.25">
      <c r="B55" s="144" t="s">
        <v>52</v>
      </c>
      <c r="C55" s="56" t="s">
        <v>53</v>
      </c>
      <c r="D55" s="22">
        <f>Parâmetros!G43</f>
        <v>0.08</v>
      </c>
      <c r="E55" s="57">
        <f t="shared" si="0"/>
        <v>239.20000000000002</v>
      </c>
    </row>
    <row r="56" spans="2:5" ht="17.25" customHeight="1" x14ac:dyDescent="0.25">
      <c r="B56" s="177" t="s">
        <v>54</v>
      </c>
      <c r="C56" s="177"/>
      <c r="D56" s="21">
        <f>SUM(D48:D55)</f>
        <v>0.39800000000000008</v>
      </c>
      <c r="E56" s="58">
        <f>SUM(E48:E55)</f>
        <v>1190.02</v>
      </c>
    </row>
    <row r="57" spans="2:5" ht="17.25" customHeight="1" x14ac:dyDescent="0.25">
      <c r="B57" s="25"/>
      <c r="C57" s="25"/>
      <c r="D57" s="25"/>
      <c r="E57" s="25"/>
    </row>
    <row r="58" spans="2:5" ht="17.25" customHeight="1" x14ac:dyDescent="0.25">
      <c r="B58" s="198" t="s">
        <v>55</v>
      </c>
      <c r="C58" s="198"/>
      <c r="D58" s="198"/>
      <c r="E58" s="198"/>
    </row>
    <row r="59" spans="2:5" ht="17.25" customHeight="1" x14ac:dyDescent="0.25">
      <c r="B59" s="25"/>
      <c r="C59" s="25"/>
      <c r="D59" s="25"/>
      <c r="E59" s="25"/>
    </row>
    <row r="60" spans="2:5" ht="17.25" customHeight="1" x14ac:dyDescent="0.25">
      <c r="B60" s="143" t="s">
        <v>56</v>
      </c>
      <c r="C60" s="63" t="s">
        <v>57</v>
      </c>
      <c r="D60" s="63" t="s">
        <v>60</v>
      </c>
      <c r="E60" s="143" t="s">
        <v>103</v>
      </c>
    </row>
    <row r="61" spans="2:5" ht="17.25" customHeight="1" x14ac:dyDescent="0.25">
      <c r="B61" s="144" t="s">
        <v>21</v>
      </c>
      <c r="C61" s="60" t="s">
        <v>140</v>
      </c>
      <c r="D61" s="134">
        <f>Parâmetros!F130</f>
        <v>3.85</v>
      </c>
      <c r="E61" s="64">
        <f>IF(((D61*Parâmetros!E50)-(E25*6%))&gt;0,((D61*Parâmetros!E50)-(E25*6%)),0)</f>
        <v>45.200000000000017</v>
      </c>
    </row>
    <row r="62" spans="2:5" ht="17.25" customHeight="1" x14ac:dyDescent="0.25">
      <c r="B62" s="144" t="s">
        <v>23</v>
      </c>
      <c r="C62" s="175" t="s">
        <v>141</v>
      </c>
      <c r="D62" s="175"/>
      <c r="E62" s="64">
        <f>Parâmetros!G53</f>
        <v>695.2</v>
      </c>
    </row>
    <row r="63" spans="2:5" ht="17.25" customHeight="1" x14ac:dyDescent="0.25">
      <c r="B63" s="144" t="s">
        <v>25</v>
      </c>
      <c r="C63" s="175" t="s">
        <v>142</v>
      </c>
      <c r="D63" s="175"/>
      <c r="E63" s="64">
        <f>E62/12</f>
        <v>57.933333333333337</v>
      </c>
    </row>
    <row r="64" spans="2:5" ht="17.25" customHeight="1" x14ac:dyDescent="0.25">
      <c r="B64" s="144" t="s">
        <v>27</v>
      </c>
      <c r="C64" s="175" t="s">
        <v>143</v>
      </c>
      <c r="D64" s="175"/>
      <c r="E64" s="64">
        <f>Parâmetros!G56</f>
        <v>6.583333333333333</v>
      </c>
    </row>
    <row r="65" spans="2:5" ht="17.25" customHeight="1" x14ac:dyDescent="0.25">
      <c r="B65" s="144" t="s">
        <v>29</v>
      </c>
      <c r="C65" s="175" t="s">
        <v>144</v>
      </c>
      <c r="D65" s="175"/>
      <c r="E65" s="64">
        <f>Parâmetros!G57</f>
        <v>105.24</v>
      </c>
    </row>
    <row r="66" spans="2:5" ht="17.25" customHeight="1" x14ac:dyDescent="0.25">
      <c r="B66" s="144" t="s">
        <v>31</v>
      </c>
      <c r="C66" s="175" t="s">
        <v>145</v>
      </c>
      <c r="D66" s="175"/>
      <c r="E66" s="64">
        <f>Parâmetros!G58</f>
        <v>0.51815267732237424</v>
      </c>
    </row>
    <row r="67" spans="2:5" ht="17.25" customHeight="1" x14ac:dyDescent="0.25">
      <c r="B67" s="144" t="s">
        <v>33</v>
      </c>
      <c r="C67" s="175" t="s">
        <v>146</v>
      </c>
      <c r="D67" s="175"/>
      <c r="E67" s="64">
        <f>Parâmetros!G59</f>
        <v>8.3000000000000007</v>
      </c>
    </row>
    <row r="68" spans="2:5" ht="17.25" customHeight="1" x14ac:dyDescent="0.25">
      <c r="B68" s="144" t="s">
        <v>52</v>
      </c>
      <c r="C68" s="175" t="s">
        <v>147</v>
      </c>
      <c r="D68" s="175"/>
      <c r="E68" s="64">
        <f>Parâmetros!G60</f>
        <v>9.5</v>
      </c>
    </row>
    <row r="69" spans="2:5" ht="17.25" customHeight="1" x14ac:dyDescent="0.25">
      <c r="B69" s="144" t="s">
        <v>74</v>
      </c>
      <c r="C69" s="175" t="s">
        <v>75</v>
      </c>
      <c r="D69" s="175"/>
      <c r="E69" s="64">
        <f>Parâmetros!G62</f>
        <v>0</v>
      </c>
    </row>
    <row r="70" spans="2:5" ht="17.25" customHeight="1" x14ac:dyDescent="0.25">
      <c r="B70" s="177" t="s">
        <v>41</v>
      </c>
      <c r="C70" s="177"/>
      <c r="D70" s="177"/>
      <c r="E70" s="58">
        <f>SUM(E61:E69)</f>
        <v>928.47481934398922</v>
      </c>
    </row>
    <row r="71" spans="2:5" ht="17.25" customHeight="1" x14ac:dyDescent="0.25">
      <c r="B71" s="25"/>
      <c r="C71" s="25"/>
      <c r="D71" s="25"/>
      <c r="E71" s="25"/>
    </row>
    <row r="72" spans="2:5" ht="17.25" customHeight="1" x14ac:dyDescent="0.25">
      <c r="B72" s="182" t="s">
        <v>148</v>
      </c>
      <c r="C72" s="182"/>
      <c r="D72" s="182"/>
      <c r="E72" s="182"/>
    </row>
    <row r="73" spans="2:5" ht="17.25" customHeight="1" x14ac:dyDescent="0.25">
      <c r="B73" s="25"/>
      <c r="C73" s="25"/>
      <c r="D73" s="25"/>
      <c r="E73" s="25"/>
    </row>
    <row r="74" spans="2:5" ht="17.25" customHeight="1" x14ac:dyDescent="0.25">
      <c r="B74" s="143">
        <v>2</v>
      </c>
      <c r="C74" s="177" t="s">
        <v>149</v>
      </c>
      <c r="D74" s="177"/>
      <c r="E74" s="143" t="s">
        <v>103</v>
      </c>
    </row>
    <row r="75" spans="2:5" ht="17.25" customHeight="1" x14ac:dyDescent="0.25">
      <c r="B75" s="144" t="s">
        <v>37</v>
      </c>
      <c r="C75" s="175" t="s">
        <v>38</v>
      </c>
      <c r="D75" s="175"/>
      <c r="E75" s="65">
        <f>E41</f>
        <v>299</v>
      </c>
    </row>
    <row r="76" spans="2:5" ht="17.25" customHeight="1" x14ac:dyDescent="0.25">
      <c r="B76" s="144" t="s">
        <v>43</v>
      </c>
      <c r="C76" s="175" t="s">
        <v>44</v>
      </c>
      <c r="D76" s="175"/>
      <c r="E76" s="65">
        <f>E56</f>
        <v>1190.02</v>
      </c>
    </row>
    <row r="77" spans="2:5" ht="17.25" customHeight="1" x14ac:dyDescent="0.25">
      <c r="B77" s="144" t="s">
        <v>56</v>
      </c>
      <c r="C77" s="175" t="s">
        <v>57</v>
      </c>
      <c r="D77" s="175"/>
      <c r="E77" s="65">
        <f>E70</f>
        <v>928.47481934398922</v>
      </c>
    </row>
    <row r="78" spans="2:5" ht="17.25" customHeight="1" x14ac:dyDescent="0.25">
      <c r="B78" s="177" t="s">
        <v>41</v>
      </c>
      <c r="C78" s="177"/>
      <c r="D78" s="177"/>
      <c r="E78" s="58">
        <f>SUM(E75:E77)</f>
        <v>2417.4948193439891</v>
      </c>
    </row>
    <row r="79" spans="2:5" ht="17.25" customHeight="1" x14ac:dyDescent="0.25">
      <c r="B79" s="25"/>
      <c r="C79" s="25"/>
      <c r="D79" s="25"/>
      <c r="E79" s="25"/>
    </row>
    <row r="80" spans="2:5" ht="17.25" customHeight="1" x14ac:dyDescent="0.25">
      <c r="B80" s="25"/>
      <c r="C80" s="25"/>
      <c r="D80" s="25"/>
      <c r="E80" s="25"/>
    </row>
    <row r="81" spans="2:5" ht="17.25" customHeight="1" x14ac:dyDescent="0.25">
      <c r="B81" s="178" t="s">
        <v>76</v>
      </c>
      <c r="C81" s="178"/>
      <c r="D81" s="178"/>
      <c r="E81" s="178"/>
    </row>
    <row r="82" spans="2:5" ht="17.25" customHeight="1" x14ac:dyDescent="0.25">
      <c r="B82" s="25"/>
      <c r="C82" s="25"/>
      <c r="D82" s="25"/>
      <c r="E82" s="25"/>
    </row>
    <row r="83" spans="2:5" ht="17.25" customHeight="1" x14ac:dyDescent="0.25">
      <c r="B83" s="143">
        <v>3</v>
      </c>
      <c r="C83" s="143" t="s">
        <v>77</v>
      </c>
      <c r="D83" s="145" t="s">
        <v>20</v>
      </c>
      <c r="E83" s="143" t="s">
        <v>103</v>
      </c>
    </row>
    <row r="84" spans="2:5" ht="17.25" customHeight="1" x14ac:dyDescent="0.25">
      <c r="B84" s="144" t="s">
        <v>21</v>
      </c>
      <c r="C84" s="56" t="s">
        <v>150</v>
      </c>
      <c r="D84" s="37">
        <f>Parâmetros!G67</f>
        <v>4.1666666666666666E-3</v>
      </c>
      <c r="E84" s="57">
        <f t="shared" ref="E84:E89" si="1">D84*$E$31</f>
        <v>11.2125</v>
      </c>
    </row>
    <row r="85" spans="2:5" ht="17.25" customHeight="1" x14ac:dyDescent="0.25">
      <c r="B85" s="144" t="s">
        <v>23</v>
      </c>
      <c r="C85" s="60" t="s">
        <v>151</v>
      </c>
      <c r="D85" s="37">
        <f>Parâmetros!G68</f>
        <v>3.3333333333333332E-4</v>
      </c>
      <c r="E85" s="57">
        <f t="shared" si="1"/>
        <v>0.89700000000000002</v>
      </c>
    </row>
    <row r="86" spans="2:5" ht="17.25" customHeight="1" x14ac:dyDescent="0.25">
      <c r="B86" s="144" t="s">
        <v>25</v>
      </c>
      <c r="C86" s="60" t="s">
        <v>152</v>
      </c>
      <c r="D86" s="37">
        <f>Parâmetros!G69</f>
        <v>3.44E-2</v>
      </c>
      <c r="E86" s="57">
        <f t="shared" si="1"/>
        <v>92.570400000000006</v>
      </c>
    </row>
    <row r="87" spans="2:5" ht="17.25" customHeight="1" x14ac:dyDescent="0.25">
      <c r="B87" s="144" t="s">
        <v>27</v>
      </c>
      <c r="C87" s="60" t="s">
        <v>153</v>
      </c>
      <c r="D87" s="37">
        <f>Parâmetros!G70</f>
        <v>1.9444444444444445E-2</v>
      </c>
      <c r="E87" s="57">
        <f t="shared" si="1"/>
        <v>52.325000000000003</v>
      </c>
    </row>
    <row r="88" spans="2:5" ht="17.25" customHeight="1" x14ac:dyDescent="0.25">
      <c r="B88" s="144" t="s">
        <v>29</v>
      </c>
      <c r="C88" s="60" t="s">
        <v>154</v>
      </c>
      <c r="D88" s="37">
        <f>Parâmetros!G71</f>
        <v>7.7388888888888906E-3</v>
      </c>
      <c r="E88" s="57">
        <f t="shared" si="1"/>
        <v>20.825350000000004</v>
      </c>
    </row>
    <row r="89" spans="2:5" ht="17.25" customHeight="1" x14ac:dyDescent="0.25">
      <c r="B89" s="144" t="s">
        <v>31</v>
      </c>
      <c r="C89" s="60" t="s">
        <v>155</v>
      </c>
      <c r="D89" s="37">
        <f>Parâmetros!G72</f>
        <v>6.2222222222222236E-4</v>
      </c>
      <c r="E89" s="57">
        <f t="shared" si="1"/>
        <v>1.6744000000000003</v>
      </c>
    </row>
    <row r="90" spans="2:5" ht="17.25" customHeight="1" x14ac:dyDescent="0.25">
      <c r="B90" s="177" t="s">
        <v>41</v>
      </c>
      <c r="C90" s="177"/>
      <c r="D90" s="177"/>
      <c r="E90" s="58">
        <f>SUM(E84:E89)</f>
        <v>179.50465000000003</v>
      </c>
    </row>
    <row r="91" spans="2:5" ht="17.25" customHeight="1" x14ac:dyDescent="0.25">
      <c r="B91" s="25"/>
      <c r="C91" s="25"/>
      <c r="D91" s="25"/>
      <c r="E91" s="25"/>
    </row>
    <row r="92" spans="2:5" ht="17.25" customHeight="1" x14ac:dyDescent="0.25">
      <c r="B92" s="25"/>
      <c r="C92" s="25"/>
      <c r="D92" s="25"/>
      <c r="E92" s="25"/>
    </row>
    <row r="93" spans="2:5" ht="17.25" customHeight="1" x14ac:dyDescent="0.25">
      <c r="B93" s="178" t="s">
        <v>84</v>
      </c>
      <c r="C93" s="178"/>
      <c r="D93" s="178"/>
      <c r="E93" s="178"/>
    </row>
    <row r="94" spans="2:5" ht="17.25" customHeight="1" x14ac:dyDescent="0.25">
      <c r="B94" s="25"/>
      <c r="C94" s="25"/>
      <c r="D94" s="25"/>
      <c r="E94" s="25"/>
    </row>
    <row r="95" spans="2:5" ht="17.25" customHeight="1" x14ac:dyDescent="0.25">
      <c r="B95" s="198" t="s">
        <v>85</v>
      </c>
      <c r="C95" s="198"/>
      <c r="D95" s="198"/>
      <c r="E95" s="198"/>
    </row>
    <row r="96" spans="2:5" ht="17.25" customHeight="1" x14ac:dyDescent="0.25">
      <c r="B96" s="38"/>
      <c r="C96" s="25"/>
      <c r="D96" s="25"/>
      <c r="E96" s="25"/>
    </row>
    <row r="97" spans="2:5" ht="17.25" customHeight="1" x14ac:dyDescent="0.25">
      <c r="B97" s="145" t="s">
        <v>86</v>
      </c>
      <c r="C97" s="66" t="s">
        <v>87</v>
      </c>
      <c r="D97" s="145" t="s">
        <v>20</v>
      </c>
      <c r="E97" s="143" t="s">
        <v>103</v>
      </c>
    </row>
    <row r="98" spans="2:5" ht="17.25" customHeight="1" x14ac:dyDescent="0.25">
      <c r="B98" s="39" t="s">
        <v>21</v>
      </c>
      <c r="C98" s="67" t="s">
        <v>156</v>
      </c>
      <c r="D98" s="37">
        <f>Parâmetros!G79</f>
        <v>8.3333333333333329E-2</v>
      </c>
      <c r="E98" s="68">
        <f t="shared" ref="E98:E106" si="2">D98*$E$31</f>
        <v>224.25</v>
      </c>
    </row>
    <row r="99" spans="2:5" ht="17.25" customHeight="1" x14ac:dyDescent="0.25">
      <c r="B99" s="39" t="s">
        <v>23</v>
      </c>
      <c r="C99" s="67" t="s">
        <v>157</v>
      </c>
      <c r="D99" s="37">
        <f>Parâmetros!G80</f>
        <v>2.7777777777777779E-3</v>
      </c>
      <c r="E99" s="68">
        <f t="shared" si="2"/>
        <v>7.4750000000000005</v>
      </c>
    </row>
    <row r="100" spans="2:5" ht="17.25" customHeight="1" x14ac:dyDescent="0.25">
      <c r="B100" s="39" t="s">
        <v>25</v>
      </c>
      <c r="C100" s="67" t="s">
        <v>158</v>
      </c>
      <c r="D100" s="37">
        <f>Parâmetros!G81</f>
        <v>2.0833333333333332E-4</v>
      </c>
      <c r="E100" s="68">
        <f t="shared" si="2"/>
        <v>0.56062499999999993</v>
      </c>
    </row>
    <row r="101" spans="2:5" ht="17.25" customHeight="1" x14ac:dyDescent="0.25">
      <c r="B101" s="39" t="s">
        <v>27</v>
      </c>
      <c r="C101" s="67" t="s">
        <v>159</v>
      </c>
      <c r="D101" s="37">
        <f>Parâmetros!G82</f>
        <v>1.4833333333333332E-3</v>
      </c>
      <c r="E101" s="68">
        <f t="shared" si="2"/>
        <v>3.9916499999999999</v>
      </c>
    </row>
    <row r="102" spans="2:5" ht="17.25" customHeight="1" x14ac:dyDescent="0.25">
      <c r="B102" s="39" t="s">
        <v>29</v>
      </c>
      <c r="C102" s="67" t="s">
        <v>160</v>
      </c>
      <c r="D102" s="37">
        <f>Parâmetros!G83</f>
        <v>2.9330399999999996E-3</v>
      </c>
      <c r="E102" s="68">
        <f t="shared" si="2"/>
        <v>7.8928106399999987</v>
      </c>
    </row>
    <row r="103" spans="2:5" ht="17.25" customHeight="1" x14ac:dyDescent="0.25">
      <c r="B103" s="39" t="s">
        <v>31</v>
      </c>
      <c r="C103" s="67" t="s">
        <v>161</v>
      </c>
      <c r="D103" s="37">
        <f>Parâmetros!G84</f>
        <v>1.3888888888888888E-2</v>
      </c>
      <c r="E103" s="68">
        <f t="shared" si="2"/>
        <v>37.375</v>
      </c>
    </row>
    <row r="104" spans="2:5" ht="17.25" customHeight="1" x14ac:dyDescent="0.25">
      <c r="B104" s="39" t="s">
        <v>33</v>
      </c>
      <c r="C104" s="67" t="s">
        <v>277</v>
      </c>
      <c r="D104" s="37">
        <f>Parâmetros!G85</f>
        <v>9.6000000000000009E-3</v>
      </c>
      <c r="E104" s="68">
        <f t="shared" si="2"/>
        <v>25.833600000000004</v>
      </c>
    </row>
    <row r="105" spans="2:5" ht="17.25" customHeight="1" x14ac:dyDescent="0.25">
      <c r="B105" s="181" t="s">
        <v>93</v>
      </c>
      <c r="C105" s="181"/>
      <c r="D105" s="40">
        <f>SUM(D98:D104)</f>
        <v>0.11422470666666668</v>
      </c>
      <c r="E105" s="69">
        <f>D105*$E$31</f>
        <v>307.37868564000001</v>
      </c>
    </row>
    <row r="106" spans="2:5" ht="17.25" customHeight="1" x14ac:dyDescent="0.25">
      <c r="B106" s="9" t="s">
        <v>52</v>
      </c>
      <c r="C106" s="70" t="s">
        <v>162</v>
      </c>
      <c r="D106" s="41">
        <f>D105*D56</f>
        <v>4.5461433253333343E-2</v>
      </c>
      <c r="E106" s="68">
        <f t="shared" si="2"/>
        <v>122.33671688472002</v>
      </c>
    </row>
    <row r="107" spans="2:5" ht="17.25" customHeight="1" x14ac:dyDescent="0.25">
      <c r="B107" s="177" t="s">
        <v>54</v>
      </c>
      <c r="C107" s="177"/>
      <c r="D107" s="40">
        <f>SUM(D105:D106)</f>
        <v>0.15968613992000003</v>
      </c>
      <c r="E107" s="62">
        <f>SUM(E105:E106)</f>
        <v>429.71540252472005</v>
      </c>
    </row>
    <row r="108" spans="2:5" ht="17.25" customHeight="1" x14ac:dyDescent="0.25">
      <c r="B108" s="25"/>
      <c r="C108" s="25"/>
      <c r="D108" s="25"/>
      <c r="E108" s="25"/>
    </row>
    <row r="109" spans="2:5" ht="17.25" customHeight="1" x14ac:dyDescent="0.25">
      <c r="B109" s="198" t="s">
        <v>95</v>
      </c>
      <c r="C109" s="198"/>
      <c r="D109" s="198"/>
      <c r="E109" s="71"/>
    </row>
    <row r="110" spans="2:5" ht="17.25" customHeight="1" x14ac:dyDescent="0.25">
      <c r="B110" s="38"/>
      <c r="C110" s="25"/>
      <c r="D110" s="25"/>
      <c r="E110" s="25"/>
    </row>
    <row r="111" spans="2:5" ht="17.25" customHeight="1" x14ac:dyDescent="0.25">
      <c r="B111" s="143" t="s">
        <v>96</v>
      </c>
      <c r="C111" s="59" t="s">
        <v>97</v>
      </c>
      <c r="D111" s="145" t="s">
        <v>20</v>
      </c>
      <c r="E111" s="143" t="s">
        <v>103</v>
      </c>
    </row>
    <row r="112" spans="2:5" ht="17.25" customHeight="1" x14ac:dyDescent="0.25">
      <c r="B112" s="144" t="s">
        <v>21</v>
      </c>
      <c r="C112" s="60" t="s">
        <v>163</v>
      </c>
      <c r="D112" s="37">
        <f>Parâmetros!G93</f>
        <v>7.4999999999999997E-2</v>
      </c>
      <c r="E112" s="68">
        <f>D112*E31</f>
        <v>201.82499999999999</v>
      </c>
    </row>
    <row r="113" spans="2:5" ht="17.25" customHeight="1" x14ac:dyDescent="0.25">
      <c r="B113" s="199" t="s">
        <v>41</v>
      </c>
      <c r="C113" s="199"/>
      <c r="D113" s="40">
        <f>SUM(D112)</f>
        <v>7.4999999999999997E-2</v>
      </c>
      <c r="E113" s="69">
        <f>SUM(E112)</f>
        <v>201.82499999999999</v>
      </c>
    </row>
    <row r="114" spans="2:5" ht="17.25" customHeight="1" x14ac:dyDescent="0.25">
      <c r="B114" s="25"/>
      <c r="C114" s="25"/>
      <c r="D114" s="25"/>
      <c r="E114" s="25"/>
    </row>
    <row r="115" spans="2:5" ht="17.25" customHeight="1" x14ac:dyDescent="0.25">
      <c r="B115" s="182" t="s">
        <v>164</v>
      </c>
      <c r="C115" s="182"/>
      <c r="D115" s="182"/>
      <c r="E115" s="182"/>
    </row>
    <row r="116" spans="2:5" ht="17.25" customHeight="1" x14ac:dyDescent="0.25">
      <c r="B116" s="38"/>
      <c r="C116" s="25"/>
      <c r="D116" s="25"/>
      <c r="E116" s="25"/>
    </row>
    <row r="117" spans="2:5" ht="17.25" customHeight="1" x14ac:dyDescent="0.25">
      <c r="B117" s="143">
        <v>4</v>
      </c>
      <c r="C117" s="177" t="s">
        <v>165</v>
      </c>
      <c r="D117" s="177"/>
      <c r="E117" s="143" t="s">
        <v>103</v>
      </c>
    </row>
    <row r="118" spans="2:5" ht="17.25" customHeight="1" x14ac:dyDescent="0.25">
      <c r="B118" s="144" t="s">
        <v>86</v>
      </c>
      <c r="C118" s="175" t="s">
        <v>166</v>
      </c>
      <c r="D118" s="175"/>
      <c r="E118" s="57">
        <f>E107</f>
        <v>429.71540252472005</v>
      </c>
    </row>
    <row r="119" spans="2:5" ht="17.25" customHeight="1" x14ac:dyDescent="0.25">
      <c r="B119" s="144" t="s">
        <v>96</v>
      </c>
      <c r="C119" s="175" t="s">
        <v>97</v>
      </c>
      <c r="D119" s="175"/>
      <c r="E119" s="57">
        <f>E113</f>
        <v>201.82499999999999</v>
      </c>
    </row>
    <row r="120" spans="2:5" ht="17.25" customHeight="1" x14ac:dyDescent="0.25">
      <c r="B120" s="177" t="s">
        <v>41</v>
      </c>
      <c r="C120" s="177"/>
      <c r="D120" s="177"/>
      <c r="E120" s="58">
        <f>SUM(E118:E119)</f>
        <v>631.54040252472009</v>
      </c>
    </row>
    <row r="121" spans="2:5" ht="17.25" customHeight="1" x14ac:dyDescent="0.25">
      <c r="B121" s="25"/>
      <c r="C121" s="25"/>
      <c r="D121" s="25"/>
      <c r="E121" s="25"/>
    </row>
    <row r="122" spans="2:5" ht="17.25" customHeight="1" x14ac:dyDescent="0.25">
      <c r="B122" s="25"/>
      <c r="C122" s="25"/>
      <c r="D122" s="25"/>
      <c r="E122" s="25"/>
    </row>
    <row r="123" spans="2:5" ht="17.25" customHeight="1" x14ac:dyDescent="0.25">
      <c r="B123" s="178" t="s">
        <v>101</v>
      </c>
      <c r="C123" s="178"/>
      <c r="D123" s="178"/>
      <c r="E123" s="178"/>
    </row>
    <row r="124" spans="2:5" ht="17.25" customHeight="1" x14ac:dyDescent="0.25">
      <c r="B124" s="25"/>
      <c r="C124" s="25"/>
      <c r="D124" s="25"/>
      <c r="E124" s="25"/>
    </row>
    <row r="125" spans="2:5" ht="17.25" customHeight="1" x14ac:dyDescent="0.25">
      <c r="B125" s="143">
        <v>5</v>
      </c>
      <c r="C125" s="177" t="s">
        <v>102</v>
      </c>
      <c r="D125" s="177"/>
      <c r="E125" s="143" t="s">
        <v>103</v>
      </c>
    </row>
    <row r="126" spans="2:5" ht="17.25" customHeight="1" x14ac:dyDescent="0.25">
      <c r="B126" s="144" t="s">
        <v>21</v>
      </c>
      <c r="C126" s="175" t="s">
        <v>167</v>
      </c>
      <c r="D126" s="175"/>
      <c r="E126" s="57">
        <f>Parâmetros!G100</f>
        <v>157.79083333333335</v>
      </c>
    </row>
    <row r="127" spans="2:5" ht="17.25" customHeight="1" x14ac:dyDescent="0.25">
      <c r="B127" s="144" t="s">
        <v>23</v>
      </c>
      <c r="C127" s="175" t="s">
        <v>9</v>
      </c>
      <c r="D127" s="175"/>
      <c r="E127" s="57">
        <f>Parâmetros!G101</f>
        <v>26.071999999999999</v>
      </c>
    </row>
    <row r="128" spans="2:5" ht="17.25" customHeight="1" x14ac:dyDescent="0.25">
      <c r="B128" s="144" t="s">
        <v>25</v>
      </c>
      <c r="C128" s="175" t="s">
        <v>10</v>
      </c>
      <c r="D128" s="175"/>
      <c r="E128" s="57">
        <f>Parâmetros!G103</f>
        <v>44.311799038461544</v>
      </c>
    </row>
    <row r="129" spans="2:5" ht="17.25" customHeight="1" x14ac:dyDescent="0.25">
      <c r="B129" s="144" t="s">
        <v>27</v>
      </c>
      <c r="C129" s="176" t="s">
        <v>168</v>
      </c>
      <c r="D129" s="176"/>
      <c r="E129" s="72">
        <f>Parâmetros!G104</f>
        <v>15</v>
      </c>
    </row>
    <row r="130" spans="2:5" ht="17.25" customHeight="1" x14ac:dyDescent="0.25">
      <c r="B130" s="144" t="s">
        <v>29</v>
      </c>
      <c r="C130" s="175" t="s">
        <v>75</v>
      </c>
      <c r="D130" s="175"/>
      <c r="E130" s="57">
        <f>Parâmetros!G105</f>
        <v>0</v>
      </c>
    </row>
    <row r="131" spans="2:5" ht="17.25" customHeight="1" x14ac:dyDescent="0.25">
      <c r="B131" s="177" t="s">
        <v>54</v>
      </c>
      <c r="C131" s="177"/>
      <c r="D131" s="177"/>
      <c r="E131" s="58">
        <f>SUM(E126:E130)</f>
        <v>243.1746323717949</v>
      </c>
    </row>
    <row r="132" spans="2:5" ht="17.25" customHeight="1" x14ac:dyDescent="0.25">
      <c r="B132" s="25"/>
      <c r="C132" s="25"/>
      <c r="D132" s="25"/>
      <c r="E132" s="25"/>
    </row>
    <row r="133" spans="2:5" ht="17.25" customHeight="1" x14ac:dyDescent="0.25">
      <c r="B133" s="25"/>
      <c r="C133" s="25"/>
      <c r="D133" s="25"/>
      <c r="E133" s="25"/>
    </row>
    <row r="134" spans="2:5" ht="17.25" customHeight="1" x14ac:dyDescent="0.25">
      <c r="B134" s="178" t="s">
        <v>109</v>
      </c>
      <c r="C134" s="178"/>
      <c r="D134" s="178"/>
      <c r="E134" s="178"/>
    </row>
    <row r="135" spans="2:5" ht="17.25" customHeight="1" x14ac:dyDescent="0.25">
      <c r="B135" s="25"/>
      <c r="C135" s="25"/>
      <c r="D135" s="25"/>
      <c r="E135" s="25"/>
    </row>
    <row r="136" spans="2:5" ht="17.25" customHeight="1" x14ac:dyDescent="0.25">
      <c r="B136" s="143">
        <v>6</v>
      </c>
      <c r="C136" s="73" t="s">
        <v>110</v>
      </c>
      <c r="D136" s="143" t="s">
        <v>20</v>
      </c>
      <c r="E136" s="143" t="s">
        <v>103</v>
      </c>
    </row>
    <row r="137" spans="2:5" ht="17.25" customHeight="1" x14ac:dyDescent="0.25">
      <c r="B137" s="144" t="s">
        <v>21</v>
      </c>
      <c r="C137" s="56" t="s">
        <v>169</v>
      </c>
      <c r="D137" s="151">
        <f>Parâmetros!E130</f>
        <v>0.06</v>
      </c>
      <c r="E137" s="75">
        <f>E154*D137</f>
        <v>369.7628702544302</v>
      </c>
    </row>
    <row r="138" spans="2:5" ht="17.25" customHeight="1" x14ac:dyDescent="0.25">
      <c r="B138" s="144" t="s">
        <v>23</v>
      </c>
      <c r="C138" s="56" t="s">
        <v>170</v>
      </c>
      <c r="D138" s="152">
        <f>Parâmetros!D130</f>
        <v>6.7900000000000002E-2</v>
      </c>
      <c r="E138" s="65">
        <f>D138*(E154+E137)</f>
        <v>443.55521372820601</v>
      </c>
    </row>
    <row r="139" spans="2:5" ht="17.25" customHeight="1" x14ac:dyDescent="0.25">
      <c r="B139" s="144" t="s">
        <v>25</v>
      </c>
      <c r="C139" s="56" t="s">
        <v>171</v>
      </c>
      <c r="D139" s="46">
        <f>SUM(D140:D142)</f>
        <v>6.6500000000000004E-2</v>
      </c>
      <c r="E139" s="65">
        <f>((E154+E137+E138)/(1-D139))*D139</f>
        <v>496.95358020014862</v>
      </c>
    </row>
    <row r="140" spans="2:5" ht="17.25" customHeight="1" x14ac:dyDescent="0.25">
      <c r="B140" s="144"/>
      <c r="C140" s="56" t="s">
        <v>172</v>
      </c>
      <c r="D140" s="45">
        <f>Parâmetros!G114</f>
        <v>3.6499999999999998E-2</v>
      </c>
      <c r="E140" s="65">
        <f>((E154+E137+E138)/(1-D139))*D140</f>
        <v>272.76399514744998</v>
      </c>
    </row>
    <row r="141" spans="2:5" ht="17.25" customHeight="1" x14ac:dyDescent="0.25">
      <c r="B141" s="144"/>
      <c r="C141" s="56" t="s">
        <v>114</v>
      </c>
      <c r="D141" s="46">
        <f>Parâmetros!G115</f>
        <v>0</v>
      </c>
      <c r="E141" s="65">
        <f>((E154+E137+E138)/(1-D139))*D141</f>
        <v>0</v>
      </c>
    </row>
    <row r="142" spans="2:5" ht="17.25" customHeight="1" x14ac:dyDescent="0.25">
      <c r="B142" s="144"/>
      <c r="C142" s="56" t="s">
        <v>173</v>
      </c>
      <c r="D142" s="154">
        <f>Parâmetros!G130</f>
        <v>0.03</v>
      </c>
      <c r="E142" s="65">
        <f>((E154+E137+E138)/(1-D139))*D142</f>
        <v>224.18958505269862</v>
      </c>
    </row>
    <row r="143" spans="2:5" ht="17.25" customHeight="1" x14ac:dyDescent="0.25">
      <c r="B143" s="177" t="s">
        <v>54</v>
      </c>
      <c r="C143" s="177"/>
      <c r="D143" s="21">
        <f>SUM(D137:D139)</f>
        <v>0.19440000000000002</v>
      </c>
      <c r="E143" s="58">
        <f>SUM(E137:E142)</f>
        <v>1807.2252443829334</v>
      </c>
    </row>
    <row r="144" spans="2:5" ht="17.25" customHeight="1" x14ac:dyDescent="0.25">
      <c r="B144" s="25"/>
      <c r="C144" s="25"/>
      <c r="D144" s="25"/>
      <c r="E144" s="25"/>
    </row>
    <row r="145" spans="2:5" ht="17.25" customHeight="1" x14ac:dyDescent="0.25">
      <c r="B145" s="25"/>
      <c r="C145" s="25"/>
      <c r="D145" s="25"/>
      <c r="E145" s="25"/>
    </row>
    <row r="146" spans="2:5" ht="17.25" customHeight="1" x14ac:dyDescent="0.25">
      <c r="B146" s="178" t="s">
        <v>174</v>
      </c>
      <c r="C146" s="178"/>
      <c r="D146" s="178"/>
      <c r="E146" s="178"/>
    </row>
    <row r="147" spans="2:5" ht="17.25" customHeight="1" x14ac:dyDescent="0.25">
      <c r="B147" s="25"/>
      <c r="C147" s="25"/>
      <c r="D147" s="25"/>
      <c r="E147" s="25"/>
    </row>
    <row r="148" spans="2:5" ht="17.25" customHeight="1" x14ac:dyDescent="0.25">
      <c r="B148" s="143"/>
      <c r="C148" s="177" t="s">
        <v>175</v>
      </c>
      <c r="D148" s="177"/>
      <c r="E148" s="143" t="s">
        <v>103</v>
      </c>
    </row>
    <row r="149" spans="2:5" ht="17.25" customHeight="1" x14ac:dyDescent="0.25">
      <c r="B149" s="143" t="s">
        <v>21</v>
      </c>
      <c r="C149" s="175" t="s">
        <v>18</v>
      </c>
      <c r="D149" s="175"/>
      <c r="E149" s="57">
        <f>E31</f>
        <v>2691</v>
      </c>
    </row>
    <row r="150" spans="2:5" ht="17.25" customHeight="1" x14ac:dyDescent="0.25">
      <c r="B150" s="143" t="s">
        <v>23</v>
      </c>
      <c r="C150" s="175" t="s">
        <v>35</v>
      </c>
      <c r="D150" s="175"/>
      <c r="E150" s="57">
        <f>E78</f>
        <v>2417.4948193439891</v>
      </c>
    </row>
    <row r="151" spans="2:5" ht="17.25" customHeight="1" x14ac:dyDescent="0.25">
      <c r="B151" s="143" t="s">
        <v>25</v>
      </c>
      <c r="C151" s="175" t="s">
        <v>76</v>
      </c>
      <c r="D151" s="175"/>
      <c r="E151" s="57">
        <f>E90</f>
        <v>179.50465000000003</v>
      </c>
    </row>
    <row r="152" spans="2:5" ht="17.25" customHeight="1" x14ac:dyDescent="0.25">
      <c r="B152" s="143" t="s">
        <v>27</v>
      </c>
      <c r="C152" s="175" t="s">
        <v>84</v>
      </c>
      <c r="D152" s="175"/>
      <c r="E152" s="57">
        <f>E120</f>
        <v>631.54040252472009</v>
      </c>
    </row>
    <row r="153" spans="2:5" ht="17.25" customHeight="1" x14ac:dyDescent="0.25">
      <c r="B153" s="143" t="s">
        <v>29</v>
      </c>
      <c r="C153" s="175" t="s">
        <v>101</v>
      </c>
      <c r="D153" s="175"/>
      <c r="E153" s="57">
        <f>E131</f>
        <v>243.1746323717949</v>
      </c>
    </row>
    <row r="154" spans="2:5" ht="17.25" customHeight="1" x14ac:dyDescent="0.25">
      <c r="B154" s="177" t="s">
        <v>176</v>
      </c>
      <c r="C154" s="177"/>
      <c r="D154" s="177"/>
      <c r="E154" s="62">
        <f>SUM(E149:E153)</f>
        <v>6162.7145042405036</v>
      </c>
    </row>
    <row r="155" spans="2:5" ht="17.25" customHeight="1" x14ac:dyDescent="0.25">
      <c r="B155" s="143" t="s">
        <v>31</v>
      </c>
      <c r="C155" s="175" t="s">
        <v>177</v>
      </c>
      <c r="D155" s="175"/>
      <c r="E155" s="57">
        <f>E143</f>
        <v>1807.2252443829334</v>
      </c>
    </row>
    <row r="156" spans="2:5" ht="17.25" customHeight="1" x14ac:dyDescent="0.25">
      <c r="B156" s="177" t="s">
        <v>178</v>
      </c>
      <c r="C156" s="177"/>
      <c r="D156" s="177"/>
      <c r="E156" s="62">
        <f>TRUNC(SUM(E154:E155),2)</f>
        <v>7969.93</v>
      </c>
    </row>
    <row r="157" spans="2:5" ht="17.25" customHeight="1" x14ac:dyDescent="0.25">
      <c r="B157" s="25"/>
      <c r="C157" s="25"/>
      <c r="D157" s="25"/>
      <c r="E157" s="25"/>
    </row>
    <row r="158" spans="2:5" ht="17.25" customHeight="1" x14ac:dyDescent="0.25">
      <c r="B158" s="178" t="s">
        <v>179</v>
      </c>
      <c r="C158" s="178"/>
      <c r="D158" s="178"/>
      <c r="E158" s="178"/>
    </row>
    <row r="159" spans="2:5" ht="17.25" customHeight="1" x14ac:dyDescent="0.25">
      <c r="B159" s="25"/>
      <c r="C159" s="25"/>
      <c r="D159" s="25"/>
      <c r="E159" s="25"/>
    </row>
    <row r="160" spans="2:5" ht="17.25" customHeight="1" x14ac:dyDescent="0.25">
      <c r="B160" s="25"/>
      <c r="C160" s="196" t="s">
        <v>180</v>
      </c>
      <c r="D160" s="196"/>
      <c r="E160" s="76">
        <f>E156</f>
        <v>7969.93</v>
      </c>
    </row>
    <row r="161" spans="2:5" ht="17.25" customHeight="1" x14ac:dyDescent="0.25">
      <c r="B161" s="25"/>
      <c r="C161" s="196" t="s">
        <v>133</v>
      </c>
      <c r="D161" s="196"/>
      <c r="E161" s="77">
        <f>D19</f>
        <v>1</v>
      </c>
    </row>
    <row r="162" spans="2:5" ht="17.25" customHeight="1" x14ac:dyDescent="0.25">
      <c r="B162" s="25"/>
      <c r="C162" s="197" t="s">
        <v>181</v>
      </c>
      <c r="D162" s="197"/>
      <c r="E162" s="78">
        <f>E160*E161</f>
        <v>7969.93</v>
      </c>
    </row>
    <row r="163" spans="2:5" ht="17.25" customHeight="1" x14ac:dyDescent="0.25">
      <c r="B163" s="25"/>
      <c r="C163" s="25"/>
      <c r="D163" s="25"/>
      <c r="E163" s="25"/>
    </row>
    <row r="164" spans="2:5" ht="17.25" customHeight="1" x14ac:dyDescent="0.25">
      <c r="B164" s="25"/>
      <c r="C164" s="25"/>
      <c r="D164" s="25"/>
      <c r="E164" s="25"/>
    </row>
    <row r="165" spans="2:5" ht="17.25" customHeight="1" x14ac:dyDescent="0.25">
      <c r="B165" s="25"/>
      <c r="C165" s="25"/>
      <c r="D165" s="25"/>
      <c r="E165" s="25"/>
    </row>
    <row r="166" spans="2:5" ht="17.25" customHeight="1" x14ac:dyDescent="0.25">
      <c r="B166" s="25"/>
      <c r="C166" s="25"/>
      <c r="D166" s="25"/>
      <c r="E166" s="25"/>
    </row>
    <row r="167" spans="2:5" ht="17.25" customHeight="1" x14ac:dyDescent="0.25">
      <c r="B167" s="25"/>
      <c r="C167" s="25"/>
      <c r="D167" s="25"/>
      <c r="E167" s="25"/>
    </row>
    <row r="168" spans="2:5" ht="17.25" customHeight="1" x14ac:dyDescent="0.25">
      <c r="B168" s="25"/>
      <c r="C168" s="25"/>
      <c r="D168" s="25"/>
      <c r="E168" s="25"/>
    </row>
    <row r="169" spans="2:5" ht="17.25" customHeight="1" x14ac:dyDescent="0.25">
      <c r="B169" s="25"/>
      <c r="C169" s="25"/>
      <c r="D169" s="25"/>
      <c r="E169" s="25"/>
    </row>
    <row r="170" spans="2:5" ht="17.25" customHeight="1" x14ac:dyDescent="0.25">
      <c r="B170" s="25"/>
      <c r="C170" s="25"/>
      <c r="D170" s="25"/>
      <c r="E170" s="25"/>
    </row>
    <row r="171" spans="2:5" ht="17.25" customHeight="1" x14ac:dyDescent="0.25">
      <c r="B171" s="25"/>
      <c r="C171" s="25"/>
      <c r="D171" s="25"/>
      <c r="E171" s="25"/>
    </row>
    <row r="172" spans="2:5" ht="17.25" customHeight="1" x14ac:dyDescent="0.25">
      <c r="B172" s="25"/>
      <c r="C172" s="25"/>
      <c r="D172" s="25"/>
      <c r="E172" s="25"/>
    </row>
    <row r="173" spans="2:5" ht="17.25" customHeight="1" x14ac:dyDescent="0.25">
      <c r="B173" s="25"/>
      <c r="C173" s="25"/>
      <c r="D173" s="25"/>
      <c r="E173" s="25"/>
    </row>
    <row r="174" spans="2:5" ht="17.25" customHeight="1" x14ac:dyDescent="0.25">
      <c r="B174" s="25"/>
      <c r="C174" s="25"/>
      <c r="D174" s="25"/>
      <c r="E174" s="25"/>
    </row>
    <row r="175" spans="2:5" ht="17.25" customHeight="1" x14ac:dyDescent="0.25">
      <c r="B175" s="25"/>
      <c r="C175" s="25"/>
      <c r="D175" s="25"/>
      <c r="E175" s="25"/>
    </row>
    <row r="176" spans="2:5" ht="17.25" customHeight="1" x14ac:dyDescent="0.25">
      <c r="B176" s="25"/>
      <c r="C176" s="25"/>
      <c r="D176" s="25"/>
      <c r="E176" s="25"/>
    </row>
    <row r="177" spans="2:5" ht="17.25" customHeight="1" x14ac:dyDescent="0.25">
      <c r="B177" s="25"/>
      <c r="C177" s="25"/>
      <c r="D177" s="25"/>
      <c r="E177" s="25"/>
    </row>
    <row r="178" spans="2:5" ht="17.25" customHeight="1" x14ac:dyDescent="0.25">
      <c r="B178" s="25"/>
      <c r="C178" s="25"/>
      <c r="D178" s="25"/>
      <c r="E178" s="25"/>
    </row>
    <row r="179" spans="2:5" ht="17.25" customHeight="1" x14ac:dyDescent="0.25">
      <c r="B179" s="25"/>
      <c r="C179" s="25"/>
      <c r="D179" s="25"/>
      <c r="E179" s="25"/>
    </row>
    <row r="180" spans="2:5" ht="17.25" customHeight="1" x14ac:dyDescent="0.25">
      <c r="B180" s="25"/>
      <c r="C180" s="25"/>
      <c r="D180" s="25"/>
      <c r="E180" s="25"/>
    </row>
    <row r="181" spans="2:5" ht="17.25" customHeight="1" x14ac:dyDescent="0.25">
      <c r="B181" s="25"/>
      <c r="C181" s="25"/>
      <c r="D181" s="25"/>
      <c r="E181" s="25"/>
    </row>
    <row r="182" spans="2:5" ht="17.25" customHeight="1" x14ac:dyDescent="0.25">
      <c r="B182" s="25"/>
      <c r="C182" s="25"/>
      <c r="D182" s="25"/>
      <c r="E182" s="25"/>
    </row>
    <row r="183" spans="2:5" ht="17.25" customHeight="1" x14ac:dyDescent="0.25">
      <c r="B183" s="25"/>
      <c r="C183" s="25"/>
      <c r="D183" s="25"/>
      <c r="E183" s="25"/>
    </row>
    <row r="184" spans="2:5" ht="17.25" customHeight="1" x14ac:dyDescent="0.25">
      <c r="B184" s="25"/>
      <c r="C184" s="25"/>
      <c r="D184" s="25"/>
      <c r="E184" s="25"/>
    </row>
    <row r="185" spans="2:5" ht="17.25" customHeight="1" x14ac:dyDescent="0.25">
      <c r="B185" s="25"/>
      <c r="C185" s="25"/>
      <c r="D185" s="25"/>
      <c r="E185" s="25"/>
    </row>
    <row r="186" spans="2:5" ht="17.25" customHeight="1" x14ac:dyDescent="0.25">
      <c r="B186" s="25"/>
      <c r="C186" s="25"/>
      <c r="D186" s="25"/>
      <c r="E186" s="25"/>
    </row>
    <row r="187" spans="2:5" ht="17.25" customHeight="1" x14ac:dyDescent="0.25">
      <c r="B187" s="25"/>
      <c r="C187" s="25"/>
      <c r="D187" s="25"/>
      <c r="E187" s="25"/>
    </row>
    <row r="188" spans="2:5" ht="17.25" customHeight="1" x14ac:dyDescent="0.25">
      <c r="B188" s="25"/>
      <c r="C188" s="25"/>
      <c r="D188" s="25"/>
      <c r="E188" s="25"/>
    </row>
    <row r="189" spans="2:5" ht="17.25" customHeight="1" x14ac:dyDescent="0.25">
      <c r="B189" s="25"/>
      <c r="C189" s="25"/>
      <c r="D189" s="25"/>
      <c r="E189" s="25"/>
    </row>
    <row r="190" spans="2:5" ht="17.25" customHeight="1" x14ac:dyDescent="0.25">
      <c r="B190" s="25"/>
      <c r="C190" s="25"/>
      <c r="D190" s="25"/>
      <c r="E190" s="25"/>
    </row>
    <row r="191" spans="2:5" ht="17.25" customHeight="1" x14ac:dyDescent="0.25">
      <c r="B191" s="25"/>
      <c r="C191" s="25"/>
      <c r="D191" s="25"/>
      <c r="E191" s="25"/>
    </row>
    <row r="192" spans="2:5" ht="17.25" customHeight="1" x14ac:dyDescent="0.25">
      <c r="B192" s="25"/>
      <c r="C192" s="25"/>
      <c r="D192" s="25"/>
      <c r="E192" s="25"/>
    </row>
    <row r="193" spans="2:5" ht="17.25" customHeight="1" x14ac:dyDescent="0.25">
      <c r="B193" s="25"/>
      <c r="C193" s="25"/>
      <c r="D193" s="25"/>
      <c r="E193" s="25"/>
    </row>
    <row r="194" spans="2:5" ht="17.25" customHeight="1" x14ac:dyDescent="0.25">
      <c r="B194" s="25"/>
      <c r="C194" s="25"/>
      <c r="D194" s="25"/>
      <c r="E194" s="25"/>
    </row>
    <row r="195" spans="2:5" ht="17.25" customHeight="1" x14ac:dyDescent="0.25">
      <c r="B195" s="25"/>
      <c r="C195" s="25"/>
      <c r="D195" s="25"/>
      <c r="E195" s="25"/>
    </row>
    <row r="196" spans="2:5" ht="17.25" customHeight="1" x14ac:dyDescent="0.25">
      <c r="B196" s="25"/>
      <c r="C196" s="25"/>
      <c r="D196" s="25"/>
      <c r="E196" s="25"/>
    </row>
    <row r="197" spans="2:5" ht="17.25" customHeight="1" x14ac:dyDescent="0.25">
      <c r="B197" s="25"/>
      <c r="C197" s="25"/>
      <c r="D197" s="25"/>
      <c r="E197" s="25"/>
    </row>
    <row r="198" spans="2:5" ht="17.25" customHeight="1" x14ac:dyDescent="0.25">
      <c r="B198" s="25"/>
      <c r="C198" s="25"/>
      <c r="D198" s="25"/>
      <c r="E198" s="25"/>
    </row>
    <row r="199" spans="2:5" ht="17.25" customHeight="1" x14ac:dyDescent="0.25">
      <c r="B199" s="25"/>
      <c r="C199" s="25"/>
      <c r="D199" s="25"/>
      <c r="E199" s="25"/>
    </row>
    <row r="200" spans="2:5" ht="17.25" customHeight="1" x14ac:dyDescent="0.25">
      <c r="B200" s="25"/>
      <c r="C200" s="25"/>
      <c r="D200" s="25"/>
      <c r="E200" s="25"/>
    </row>
    <row r="201" spans="2:5" ht="17.25" customHeight="1" x14ac:dyDescent="0.25">
      <c r="B201" s="25"/>
      <c r="C201" s="25"/>
      <c r="D201" s="25"/>
      <c r="E201" s="25"/>
    </row>
    <row r="202" spans="2:5" ht="17.25" customHeight="1" x14ac:dyDescent="0.25">
      <c r="B202" s="25"/>
      <c r="C202" s="25"/>
      <c r="D202" s="25"/>
      <c r="E202" s="25"/>
    </row>
    <row r="203" spans="2:5" ht="17.25" customHeight="1" x14ac:dyDescent="0.25">
      <c r="B203" s="25"/>
      <c r="C203" s="25"/>
      <c r="D203" s="25"/>
      <c r="E203" s="25"/>
    </row>
    <row r="204" spans="2:5" ht="17.25" customHeight="1" x14ac:dyDescent="0.25">
      <c r="B204" s="25"/>
      <c r="C204" s="25"/>
      <c r="D204" s="25"/>
      <c r="E204" s="25"/>
    </row>
    <row r="205" spans="2:5" ht="17.25" customHeight="1" x14ac:dyDescent="0.25">
      <c r="B205" s="25"/>
      <c r="C205" s="25"/>
      <c r="D205" s="25"/>
      <c r="E205" s="25"/>
    </row>
    <row r="206" spans="2:5" ht="17.25" customHeight="1" x14ac:dyDescent="0.25">
      <c r="B206" s="25"/>
      <c r="C206" s="25"/>
      <c r="D206" s="25"/>
      <c r="E206" s="25"/>
    </row>
    <row r="207" spans="2:5" ht="17.25" customHeight="1" x14ac:dyDescent="0.25">
      <c r="B207" s="25"/>
      <c r="C207" s="25"/>
      <c r="D207" s="25"/>
      <c r="E207" s="25"/>
    </row>
    <row r="208" spans="2:5" ht="17.25" customHeight="1" x14ac:dyDescent="0.25">
      <c r="B208" s="25"/>
      <c r="C208" s="25"/>
      <c r="D208" s="25"/>
      <c r="E208" s="25"/>
    </row>
    <row r="209" spans="2:5" ht="17.25" customHeight="1" x14ac:dyDescent="0.25">
      <c r="B209" s="25"/>
      <c r="C209" s="25"/>
      <c r="D209" s="25"/>
      <c r="E209" s="25"/>
    </row>
    <row r="210" spans="2:5" ht="17.25" customHeight="1" x14ac:dyDescent="0.25">
      <c r="B210" s="25"/>
      <c r="C210" s="25"/>
      <c r="D210" s="25"/>
      <c r="E210" s="25"/>
    </row>
    <row r="211" spans="2:5" ht="17.25" customHeight="1" x14ac:dyDescent="0.25">
      <c r="B211" s="25"/>
      <c r="C211" s="25"/>
      <c r="D211" s="25"/>
      <c r="E211" s="25"/>
    </row>
    <row r="212" spans="2:5" ht="17.25" customHeight="1" x14ac:dyDescent="0.25">
      <c r="B212" s="25"/>
      <c r="C212" s="25"/>
      <c r="D212" s="25"/>
      <c r="E212" s="25"/>
    </row>
    <row r="213" spans="2:5" ht="17.25" customHeight="1" x14ac:dyDescent="0.25">
      <c r="B213" s="25"/>
      <c r="C213" s="25"/>
      <c r="D213" s="25"/>
      <c r="E213" s="25"/>
    </row>
    <row r="214" spans="2:5" ht="17.25" customHeight="1" x14ac:dyDescent="0.25">
      <c r="B214" s="25"/>
      <c r="C214" s="25"/>
      <c r="D214" s="25"/>
      <c r="E214" s="25"/>
    </row>
    <row r="215" spans="2:5" ht="17.25" customHeight="1" x14ac:dyDescent="0.25">
      <c r="B215" s="25"/>
      <c r="C215" s="25"/>
      <c r="D215" s="25"/>
      <c r="E215" s="25"/>
    </row>
    <row r="216" spans="2:5" ht="17.25" customHeight="1" x14ac:dyDescent="0.25">
      <c r="B216" s="25"/>
      <c r="C216" s="25"/>
      <c r="D216" s="25"/>
      <c r="E216" s="25"/>
    </row>
    <row r="217" spans="2:5" ht="17.25" customHeight="1" x14ac:dyDescent="0.25">
      <c r="B217" s="25"/>
      <c r="C217" s="25"/>
      <c r="D217" s="25"/>
      <c r="E217" s="25"/>
    </row>
    <row r="218" spans="2:5" ht="17.25" customHeight="1" x14ac:dyDescent="0.25">
      <c r="B218" s="25"/>
      <c r="C218" s="25"/>
      <c r="D218" s="25"/>
      <c r="E218" s="25"/>
    </row>
    <row r="219" spans="2:5" ht="17.25" customHeight="1" x14ac:dyDescent="0.25">
      <c r="B219" s="25"/>
      <c r="C219" s="25"/>
      <c r="D219" s="25"/>
      <c r="E219" s="25"/>
    </row>
    <row r="220" spans="2:5" ht="17.25" customHeight="1" x14ac:dyDescent="0.25">
      <c r="B220" s="25"/>
      <c r="C220" s="25"/>
      <c r="D220" s="25"/>
      <c r="E220" s="25"/>
    </row>
    <row r="221" spans="2:5" ht="17.25" customHeight="1" x14ac:dyDescent="0.25">
      <c r="B221" s="25"/>
      <c r="C221" s="25"/>
      <c r="D221" s="25"/>
      <c r="E221" s="25"/>
    </row>
    <row r="222" spans="2:5" ht="17.25" customHeight="1" x14ac:dyDescent="0.25">
      <c r="B222" s="25"/>
      <c r="C222" s="25"/>
      <c r="D222" s="25"/>
      <c r="E222" s="25"/>
    </row>
    <row r="223" spans="2:5" ht="17.25" customHeight="1" x14ac:dyDescent="0.25">
      <c r="B223" s="25"/>
      <c r="C223" s="25"/>
      <c r="D223" s="25"/>
      <c r="E223" s="25"/>
    </row>
    <row r="224" spans="2:5" ht="17.25" customHeight="1" x14ac:dyDescent="0.25">
      <c r="B224" s="25"/>
      <c r="C224" s="25"/>
      <c r="D224" s="25"/>
      <c r="E224" s="25"/>
    </row>
    <row r="225" spans="2:5" ht="17.25" customHeight="1" x14ac:dyDescent="0.25">
      <c r="B225" s="25"/>
      <c r="C225" s="25"/>
      <c r="D225" s="25"/>
      <c r="E225" s="25"/>
    </row>
    <row r="226" spans="2:5" ht="17.25" customHeight="1" x14ac:dyDescent="0.25">
      <c r="B226" s="25"/>
      <c r="C226" s="25"/>
      <c r="D226" s="25"/>
      <c r="E226" s="25"/>
    </row>
    <row r="227" spans="2:5" ht="17.25" customHeight="1" x14ac:dyDescent="0.25">
      <c r="B227" s="25"/>
      <c r="C227" s="25"/>
      <c r="D227" s="25"/>
      <c r="E227" s="25"/>
    </row>
    <row r="228" spans="2:5" ht="17.25" customHeight="1" x14ac:dyDescent="0.25">
      <c r="B228" s="25"/>
      <c r="C228" s="25"/>
      <c r="D228" s="25"/>
      <c r="E228" s="25"/>
    </row>
    <row r="229" spans="2:5" ht="17.25" customHeight="1" x14ac:dyDescent="0.25">
      <c r="B229" s="25"/>
      <c r="C229" s="25"/>
      <c r="D229" s="25"/>
      <c r="E229" s="25"/>
    </row>
    <row r="230" spans="2:5" ht="17.25" customHeight="1" x14ac:dyDescent="0.25">
      <c r="B230" s="25"/>
      <c r="C230" s="25"/>
      <c r="D230" s="25"/>
      <c r="E230" s="25"/>
    </row>
    <row r="231" spans="2:5" ht="17.25" customHeight="1" x14ac:dyDescent="0.25">
      <c r="B231" s="25"/>
      <c r="C231" s="25"/>
      <c r="D231" s="25"/>
      <c r="E231" s="25"/>
    </row>
    <row r="232" spans="2:5" ht="17.25" customHeight="1" x14ac:dyDescent="0.25">
      <c r="B232" s="25"/>
      <c r="C232" s="25"/>
      <c r="D232" s="25"/>
      <c r="E232" s="25"/>
    </row>
    <row r="233" spans="2:5" ht="17.25" customHeight="1" x14ac:dyDescent="0.25">
      <c r="B233" s="25"/>
      <c r="C233" s="25"/>
      <c r="D233" s="25"/>
      <c r="E233" s="25"/>
    </row>
    <row r="234" spans="2:5" ht="17.25" customHeight="1" x14ac:dyDescent="0.25">
      <c r="B234" s="25"/>
      <c r="C234" s="25"/>
      <c r="D234" s="25"/>
      <c r="E234" s="25"/>
    </row>
    <row r="235" spans="2:5" ht="17.25" customHeight="1" x14ac:dyDescent="0.25">
      <c r="B235" s="25"/>
      <c r="C235" s="25"/>
      <c r="D235" s="25"/>
      <c r="E235" s="25"/>
    </row>
    <row r="236" spans="2:5" ht="17.25" customHeight="1" x14ac:dyDescent="0.25">
      <c r="B236" s="25"/>
      <c r="C236" s="25"/>
      <c r="D236" s="25"/>
      <c r="E236" s="25"/>
    </row>
    <row r="237" spans="2:5" ht="17.25" customHeight="1" x14ac:dyDescent="0.25">
      <c r="B237" s="25"/>
      <c r="C237" s="25"/>
      <c r="D237" s="25"/>
      <c r="E237" s="25"/>
    </row>
    <row r="238" spans="2:5" ht="17.25" customHeight="1" x14ac:dyDescent="0.25">
      <c r="B238" s="25"/>
      <c r="C238" s="25"/>
      <c r="D238" s="25"/>
      <c r="E238" s="25"/>
    </row>
    <row r="239" spans="2:5" ht="17.25" customHeight="1" x14ac:dyDescent="0.25">
      <c r="B239" s="25"/>
      <c r="C239" s="25"/>
      <c r="D239" s="25"/>
      <c r="E239" s="25"/>
    </row>
    <row r="240" spans="2:5" ht="17.25" customHeight="1" x14ac:dyDescent="0.25">
      <c r="B240" s="25"/>
      <c r="C240" s="25"/>
      <c r="D240" s="25"/>
      <c r="E240" s="25"/>
    </row>
    <row r="241" spans="2:5" ht="17.25" customHeight="1" x14ac:dyDescent="0.25">
      <c r="B241" s="25"/>
      <c r="C241" s="25"/>
      <c r="D241" s="25"/>
      <c r="E241" s="25"/>
    </row>
    <row r="242" spans="2:5" ht="17.25" customHeight="1" x14ac:dyDescent="0.25">
      <c r="B242" s="25"/>
      <c r="C242" s="25"/>
      <c r="D242" s="25"/>
      <c r="E242" s="25"/>
    </row>
    <row r="243" spans="2:5" ht="17.25" customHeight="1" x14ac:dyDescent="0.25">
      <c r="B243" s="25"/>
      <c r="C243" s="25"/>
      <c r="D243" s="25"/>
      <c r="E243" s="25"/>
    </row>
    <row r="244" spans="2:5" ht="17.25" customHeight="1" x14ac:dyDescent="0.25">
      <c r="B244" s="25"/>
      <c r="C244" s="25"/>
      <c r="D244" s="25"/>
      <c r="E244" s="25"/>
    </row>
    <row r="245" spans="2:5" ht="17.25" customHeight="1" x14ac:dyDescent="0.25">
      <c r="B245" s="25"/>
      <c r="C245" s="25"/>
      <c r="D245" s="25"/>
      <c r="E245" s="25"/>
    </row>
    <row r="246" spans="2:5" ht="17.25" customHeight="1" x14ac:dyDescent="0.25">
      <c r="B246" s="25"/>
      <c r="C246" s="25"/>
      <c r="D246" s="25"/>
      <c r="E246" s="25"/>
    </row>
    <row r="247" spans="2:5" ht="17.25" customHeight="1" x14ac:dyDescent="0.25">
      <c r="B247" s="25"/>
      <c r="C247" s="25"/>
      <c r="D247" s="25"/>
      <c r="E247" s="25"/>
    </row>
    <row r="248" spans="2:5" ht="17.25" customHeight="1" x14ac:dyDescent="0.25">
      <c r="B248" s="25"/>
      <c r="C248" s="25"/>
      <c r="D248" s="25"/>
      <c r="E248" s="25"/>
    </row>
    <row r="249" spans="2:5" ht="17.25" customHeight="1" x14ac:dyDescent="0.25">
      <c r="B249" s="25"/>
      <c r="C249" s="25"/>
      <c r="D249" s="25"/>
      <c r="E249" s="25"/>
    </row>
    <row r="250" spans="2:5" ht="17.25" customHeight="1" x14ac:dyDescent="0.25">
      <c r="B250" s="25"/>
      <c r="C250" s="25"/>
      <c r="D250" s="25"/>
      <c r="E250" s="25"/>
    </row>
    <row r="251" spans="2:5" ht="17.25" customHeight="1" x14ac:dyDescent="0.25">
      <c r="B251" s="25"/>
      <c r="C251" s="25"/>
      <c r="D251" s="25"/>
      <c r="E251" s="25"/>
    </row>
    <row r="252" spans="2:5" ht="17.25" customHeight="1" x14ac:dyDescent="0.25">
      <c r="B252" s="25"/>
      <c r="C252" s="25"/>
      <c r="D252" s="25"/>
      <c r="E252" s="25"/>
    </row>
    <row r="253" spans="2:5" ht="17.25" customHeight="1" x14ac:dyDescent="0.25">
      <c r="B253" s="25"/>
      <c r="C253" s="25"/>
      <c r="D253" s="25"/>
      <c r="E253" s="25"/>
    </row>
    <row r="254" spans="2:5" ht="17.25" customHeight="1" x14ac:dyDescent="0.25">
      <c r="B254" s="25"/>
      <c r="C254" s="25"/>
      <c r="D254" s="25"/>
      <c r="E254" s="25"/>
    </row>
    <row r="255" spans="2:5" ht="17.25" customHeight="1" x14ac:dyDescent="0.25">
      <c r="B255" s="25"/>
      <c r="C255" s="25"/>
      <c r="D255" s="25"/>
      <c r="E255" s="25"/>
    </row>
    <row r="256" spans="2:5" ht="17.25" customHeight="1" x14ac:dyDescent="0.25">
      <c r="B256" s="25"/>
      <c r="C256" s="25"/>
      <c r="D256" s="25"/>
      <c r="E256" s="25"/>
    </row>
    <row r="257" spans="2:5" ht="17.25" customHeight="1" x14ac:dyDescent="0.25">
      <c r="B257" s="25"/>
      <c r="C257" s="25"/>
      <c r="D257" s="25"/>
      <c r="E257" s="25"/>
    </row>
    <row r="258" spans="2:5" ht="17.25" customHeight="1" x14ac:dyDescent="0.25">
      <c r="B258" s="25"/>
      <c r="C258" s="25"/>
      <c r="D258" s="25"/>
      <c r="E258" s="25"/>
    </row>
    <row r="259" spans="2:5" ht="17.25" customHeight="1" x14ac:dyDescent="0.25">
      <c r="B259" s="25"/>
      <c r="C259" s="25"/>
      <c r="D259" s="25"/>
      <c r="E259" s="25"/>
    </row>
    <row r="260" spans="2:5" ht="17.25" customHeight="1" x14ac:dyDescent="0.25">
      <c r="B260" s="25"/>
      <c r="C260" s="25"/>
      <c r="D260" s="25"/>
      <c r="E260" s="25"/>
    </row>
    <row r="261" spans="2:5" ht="17.25" customHeight="1" x14ac:dyDescent="0.25">
      <c r="B261" s="25"/>
      <c r="C261" s="25"/>
      <c r="D261" s="25"/>
      <c r="E261" s="25"/>
    </row>
    <row r="262" spans="2:5" ht="17.25" customHeight="1" x14ac:dyDescent="0.25">
      <c r="B262" s="25"/>
      <c r="C262" s="25"/>
      <c r="D262" s="25"/>
      <c r="E262" s="25"/>
    </row>
    <row r="263" spans="2:5" ht="17.25" customHeight="1" x14ac:dyDescent="0.25">
      <c r="B263" s="25"/>
      <c r="C263" s="25"/>
      <c r="D263" s="25"/>
      <c r="E263" s="25"/>
    </row>
    <row r="264" spans="2:5" ht="17.25" customHeight="1" x14ac:dyDescent="0.25">
      <c r="B264" s="25"/>
      <c r="C264" s="25"/>
      <c r="D264" s="25"/>
      <c r="E264" s="25"/>
    </row>
    <row r="265" spans="2:5" ht="17.25" customHeight="1" x14ac:dyDescent="0.25">
      <c r="B265" s="25"/>
      <c r="C265" s="25"/>
      <c r="D265" s="25"/>
      <c r="E265" s="25"/>
    </row>
    <row r="266" spans="2:5" ht="17.25" customHeight="1" x14ac:dyDescent="0.25">
      <c r="B266" s="25"/>
      <c r="C266" s="25"/>
      <c r="D266" s="25"/>
      <c r="E266" s="25"/>
    </row>
    <row r="267" spans="2:5" ht="17.25" customHeight="1" x14ac:dyDescent="0.25">
      <c r="B267" s="25"/>
      <c r="C267" s="25"/>
      <c r="D267" s="25"/>
      <c r="E267" s="25"/>
    </row>
    <row r="268" spans="2:5" ht="17.25" customHeight="1" x14ac:dyDescent="0.25">
      <c r="B268" s="25"/>
      <c r="C268" s="25"/>
      <c r="D268" s="25"/>
      <c r="E268" s="25"/>
    </row>
    <row r="269" spans="2:5" ht="17.25" customHeight="1" x14ac:dyDescent="0.25">
      <c r="B269" s="25"/>
      <c r="C269" s="25"/>
      <c r="D269" s="25"/>
      <c r="E269" s="25"/>
    </row>
    <row r="270" spans="2:5" ht="17.25" customHeight="1" x14ac:dyDescent="0.25">
      <c r="B270" s="25"/>
      <c r="C270" s="25"/>
      <c r="D270" s="25"/>
      <c r="E270" s="25"/>
    </row>
    <row r="271" spans="2:5" ht="17.25" customHeight="1" x14ac:dyDescent="0.25">
      <c r="B271" s="25"/>
      <c r="C271" s="25"/>
      <c r="D271" s="25"/>
      <c r="E271" s="25"/>
    </row>
    <row r="272" spans="2:5" ht="17.25" customHeight="1" x14ac:dyDescent="0.25">
      <c r="B272" s="25"/>
      <c r="C272" s="25"/>
      <c r="D272" s="25"/>
      <c r="E272" s="25"/>
    </row>
    <row r="273" spans="2:5" ht="17.25" customHeight="1" x14ac:dyDescent="0.25">
      <c r="B273" s="25"/>
      <c r="C273" s="25"/>
      <c r="D273" s="25"/>
      <c r="E273" s="25"/>
    </row>
    <row r="274" spans="2:5" ht="17.25" customHeight="1" x14ac:dyDescent="0.25">
      <c r="B274" s="25"/>
      <c r="C274" s="25"/>
      <c r="D274" s="25"/>
      <c r="E274" s="25"/>
    </row>
    <row r="275" spans="2:5" ht="17.25" customHeight="1" x14ac:dyDescent="0.25">
      <c r="B275" s="25"/>
      <c r="C275" s="25"/>
      <c r="D275" s="25"/>
      <c r="E275" s="25"/>
    </row>
    <row r="276" spans="2:5" ht="17.25" customHeight="1" x14ac:dyDescent="0.25">
      <c r="B276" s="25"/>
      <c r="C276" s="25"/>
      <c r="D276" s="25"/>
      <c r="E276" s="25"/>
    </row>
    <row r="277" spans="2:5" ht="17.25" customHeight="1" x14ac:dyDescent="0.25">
      <c r="B277" s="25"/>
      <c r="C277" s="25"/>
      <c r="D277" s="25"/>
      <c r="E277" s="25"/>
    </row>
    <row r="278" spans="2:5" ht="17.25" customHeight="1" x14ac:dyDescent="0.25">
      <c r="B278" s="25"/>
      <c r="C278" s="25"/>
      <c r="D278" s="25"/>
      <c r="E278" s="25"/>
    </row>
    <row r="279" spans="2:5" ht="17.25" customHeight="1" x14ac:dyDescent="0.25">
      <c r="B279" s="25"/>
      <c r="C279" s="25"/>
      <c r="D279" s="25"/>
      <c r="E279" s="25"/>
    </row>
    <row r="280" spans="2:5" ht="17.25" customHeight="1" x14ac:dyDescent="0.25">
      <c r="B280" s="25"/>
      <c r="C280" s="25"/>
      <c r="D280" s="25"/>
      <c r="E280" s="25"/>
    </row>
    <row r="281" spans="2:5" ht="17.25" customHeight="1" x14ac:dyDescent="0.25">
      <c r="B281" s="25"/>
      <c r="C281" s="25"/>
      <c r="D281" s="25"/>
      <c r="E281" s="25"/>
    </row>
    <row r="282" spans="2:5" ht="17.25" customHeight="1" x14ac:dyDescent="0.25">
      <c r="B282" s="25"/>
      <c r="C282" s="25"/>
      <c r="D282" s="25"/>
      <c r="E282" s="25"/>
    </row>
    <row r="283" spans="2:5" ht="17.25" customHeight="1" x14ac:dyDescent="0.25">
      <c r="B283" s="25"/>
      <c r="C283" s="25"/>
      <c r="D283" s="25"/>
      <c r="E283" s="25"/>
    </row>
    <row r="284" spans="2:5" ht="17.25" customHeight="1" x14ac:dyDescent="0.25">
      <c r="B284" s="25"/>
      <c r="C284" s="25"/>
      <c r="D284" s="25"/>
      <c r="E284" s="25"/>
    </row>
    <row r="285" spans="2:5" ht="17.25" customHeight="1" x14ac:dyDescent="0.25">
      <c r="B285" s="25"/>
      <c r="C285" s="25"/>
      <c r="D285" s="25"/>
      <c r="E285" s="25"/>
    </row>
    <row r="286" spans="2:5" ht="17.25" customHeight="1" x14ac:dyDescent="0.25">
      <c r="B286" s="25"/>
      <c r="C286" s="25"/>
      <c r="D286" s="25"/>
      <c r="E286" s="25"/>
    </row>
    <row r="287" spans="2:5" ht="17.25" customHeight="1" x14ac:dyDescent="0.25">
      <c r="B287" s="25"/>
      <c r="C287" s="25"/>
      <c r="D287" s="25"/>
      <c r="E287" s="25"/>
    </row>
    <row r="288" spans="2:5" ht="17.25" customHeight="1" x14ac:dyDescent="0.25">
      <c r="B288" s="25"/>
      <c r="C288" s="25"/>
      <c r="D288" s="25"/>
      <c r="E288" s="25"/>
    </row>
    <row r="289" spans="2:5" ht="17.25" customHeight="1" x14ac:dyDescent="0.25">
      <c r="B289" s="25"/>
      <c r="C289" s="25"/>
      <c r="D289" s="25"/>
      <c r="E289" s="25"/>
    </row>
    <row r="290" spans="2:5" ht="17.25" customHeight="1" x14ac:dyDescent="0.25">
      <c r="B290" s="25"/>
      <c r="C290" s="25"/>
      <c r="D290" s="25"/>
      <c r="E290" s="25"/>
    </row>
    <row r="291" spans="2:5" ht="17.25" customHeight="1" x14ac:dyDescent="0.25">
      <c r="B291" s="25"/>
      <c r="C291" s="25"/>
      <c r="D291" s="25"/>
      <c r="E291" s="25"/>
    </row>
    <row r="292" spans="2:5" ht="17.25" customHeight="1" x14ac:dyDescent="0.25">
      <c r="B292" s="25"/>
      <c r="C292" s="25"/>
      <c r="D292" s="25"/>
      <c r="E292" s="25"/>
    </row>
    <row r="293" spans="2:5" ht="17.25" customHeight="1" x14ac:dyDescent="0.25">
      <c r="B293" s="25"/>
      <c r="C293" s="25"/>
      <c r="D293" s="25"/>
      <c r="E293" s="25"/>
    </row>
    <row r="294" spans="2:5" ht="17.25" customHeight="1" x14ac:dyDescent="0.25">
      <c r="B294" s="25"/>
      <c r="C294" s="25"/>
      <c r="D294" s="25"/>
      <c r="E294" s="25"/>
    </row>
    <row r="295" spans="2:5" ht="17.25" customHeight="1" x14ac:dyDescent="0.25">
      <c r="B295" s="25"/>
      <c r="C295" s="25"/>
      <c r="D295" s="25"/>
      <c r="E295" s="25"/>
    </row>
    <row r="296" spans="2:5" ht="17.25" customHeight="1" x14ac:dyDescent="0.25">
      <c r="B296" s="25"/>
      <c r="C296" s="25"/>
      <c r="D296" s="25"/>
      <c r="E296" s="25"/>
    </row>
    <row r="297" spans="2:5" ht="17.25" customHeight="1" x14ac:dyDescent="0.25">
      <c r="B297" s="25"/>
      <c r="C297" s="25"/>
      <c r="D297" s="25"/>
      <c r="E297" s="25"/>
    </row>
    <row r="298" spans="2:5" ht="17.25" customHeight="1" x14ac:dyDescent="0.25">
      <c r="B298" s="25"/>
      <c r="C298" s="25"/>
      <c r="D298" s="25"/>
      <c r="E298" s="25"/>
    </row>
    <row r="299" spans="2:5" ht="17.25" customHeight="1" x14ac:dyDescent="0.25">
      <c r="B299" s="25"/>
      <c r="C299" s="25"/>
      <c r="D299" s="25"/>
      <c r="E299" s="25"/>
    </row>
    <row r="300" spans="2:5" ht="17.25" customHeight="1" x14ac:dyDescent="0.25">
      <c r="B300" s="25"/>
      <c r="C300" s="25"/>
      <c r="D300" s="25"/>
      <c r="E300" s="25"/>
    </row>
    <row r="301" spans="2:5" ht="17.25" customHeight="1" x14ac:dyDescent="0.25">
      <c r="B301" s="25"/>
      <c r="C301" s="25"/>
      <c r="D301" s="25"/>
      <c r="E301" s="25"/>
    </row>
    <row r="302" spans="2:5" ht="17.25" customHeight="1" x14ac:dyDescent="0.25">
      <c r="B302" s="25"/>
      <c r="C302" s="25"/>
      <c r="D302" s="25"/>
      <c r="E302" s="25"/>
    </row>
    <row r="303" spans="2:5" ht="17.25" customHeight="1" x14ac:dyDescent="0.25">
      <c r="B303" s="25"/>
      <c r="C303" s="25"/>
      <c r="D303" s="25"/>
      <c r="E303" s="25"/>
    </row>
    <row r="304" spans="2:5" ht="17.25" customHeight="1" x14ac:dyDescent="0.25">
      <c r="B304" s="25"/>
      <c r="C304" s="25"/>
      <c r="D304" s="25"/>
      <c r="E304" s="25"/>
    </row>
    <row r="305" spans="2:5" ht="17.25" customHeight="1" x14ac:dyDescent="0.25">
      <c r="B305" s="25"/>
      <c r="C305" s="25"/>
      <c r="D305" s="25"/>
      <c r="E305" s="25"/>
    </row>
    <row r="306" spans="2:5" ht="17.25" customHeight="1" x14ac:dyDescent="0.25">
      <c r="B306" s="25"/>
      <c r="C306" s="25"/>
      <c r="D306" s="25"/>
      <c r="E306" s="25"/>
    </row>
    <row r="307" spans="2:5" ht="17.25" customHeight="1" x14ac:dyDescent="0.25">
      <c r="B307" s="25"/>
      <c r="C307" s="25"/>
      <c r="D307" s="25"/>
      <c r="E307" s="25"/>
    </row>
    <row r="308" spans="2:5" ht="17.25" customHeight="1" x14ac:dyDescent="0.25">
      <c r="B308" s="25"/>
      <c r="C308" s="25"/>
      <c r="D308" s="25"/>
      <c r="E308" s="25"/>
    </row>
    <row r="309" spans="2:5" ht="17.25" customHeight="1" x14ac:dyDescent="0.25">
      <c r="B309" s="25"/>
      <c r="C309" s="25"/>
      <c r="D309" s="25"/>
      <c r="E309" s="25"/>
    </row>
    <row r="310" spans="2:5" ht="17.25" customHeight="1" x14ac:dyDescent="0.25">
      <c r="B310" s="25"/>
      <c r="C310" s="25"/>
      <c r="D310" s="25"/>
      <c r="E310" s="25"/>
    </row>
    <row r="311" spans="2:5" ht="17.25" customHeight="1" x14ac:dyDescent="0.25">
      <c r="B311" s="25"/>
      <c r="C311" s="25"/>
      <c r="D311" s="25"/>
      <c r="E311" s="25"/>
    </row>
    <row r="312" spans="2:5" ht="17.25" customHeight="1" x14ac:dyDescent="0.25">
      <c r="B312" s="25"/>
      <c r="C312" s="25"/>
      <c r="D312" s="25"/>
      <c r="E312" s="25"/>
    </row>
    <row r="313" spans="2:5" ht="17.25" customHeight="1" x14ac:dyDescent="0.25">
      <c r="B313" s="25"/>
      <c r="C313" s="25"/>
      <c r="D313" s="25"/>
      <c r="E313" s="25"/>
    </row>
    <row r="314" spans="2:5" ht="17.25" customHeight="1" x14ac:dyDescent="0.25">
      <c r="B314" s="25"/>
      <c r="C314" s="25"/>
      <c r="D314" s="25"/>
      <c r="E314" s="25"/>
    </row>
    <row r="315" spans="2:5" ht="17.25" customHeight="1" x14ac:dyDescent="0.25">
      <c r="B315" s="25"/>
      <c r="C315" s="25"/>
      <c r="D315" s="25"/>
      <c r="E315" s="25"/>
    </row>
    <row r="316" spans="2:5" ht="17.25" customHeight="1" x14ac:dyDescent="0.25">
      <c r="B316" s="25"/>
      <c r="C316" s="25"/>
      <c r="D316" s="25"/>
      <c r="E316" s="25"/>
    </row>
    <row r="317" spans="2:5" ht="17.25" customHeight="1" x14ac:dyDescent="0.25">
      <c r="B317" s="25"/>
      <c r="C317" s="25"/>
      <c r="D317" s="25"/>
      <c r="E317" s="25"/>
    </row>
    <row r="318" spans="2:5" ht="17.25" customHeight="1" x14ac:dyDescent="0.25">
      <c r="B318" s="25"/>
      <c r="C318" s="25"/>
      <c r="D318" s="25"/>
      <c r="E318" s="25"/>
    </row>
    <row r="319" spans="2:5" ht="17.25" customHeight="1" x14ac:dyDescent="0.25">
      <c r="B319" s="25"/>
      <c r="C319" s="25"/>
      <c r="D319" s="25"/>
      <c r="E319" s="25"/>
    </row>
    <row r="320" spans="2:5" ht="17.25" customHeight="1" x14ac:dyDescent="0.25">
      <c r="B320" s="25"/>
      <c r="C320" s="25"/>
      <c r="D320" s="25"/>
      <c r="E320" s="25"/>
    </row>
    <row r="321" spans="2:5" ht="17.25" customHeight="1" x14ac:dyDescent="0.25">
      <c r="B321" s="25"/>
      <c r="C321" s="25"/>
      <c r="D321" s="25"/>
      <c r="E321" s="25"/>
    </row>
    <row r="322" spans="2:5" ht="17.25" customHeight="1" x14ac:dyDescent="0.25">
      <c r="B322" s="25"/>
      <c r="C322" s="25"/>
      <c r="D322" s="25"/>
      <c r="E322" s="25"/>
    </row>
    <row r="323" spans="2:5" ht="17.25" customHeight="1" x14ac:dyDescent="0.25">
      <c r="B323" s="25"/>
      <c r="C323" s="25"/>
      <c r="D323" s="25"/>
      <c r="E323" s="25"/>
    </row>
    <row r="324" spans="2:5" ht="17.25" customHeight="1" x14ac:dyDescent="0.25">
      <c r="B324" s="25"/>
      <c r="C324" s="25"/>
      <c r="D324" s="25"/>
      <c r="E324" s="25"/>
    </row>
    <row r="325" spans="2:5" ht="17.25" customHeight="1" x14ac:dyDescent="0.25">
      <c r="B325" s="25"/>
      <c r="C325" s="25"/>
      <c r="D325" s="25"/>
      <c r="E325" s="25"/>
    </row>
    <row r="326" spans="2:5" ht="17.25" customHeight="1" x14ac:dyDescent="0.25">
      <c r="B326" s="25"/>
      <c r="C326" s="25"/>
      <c r="D326" s="25"/>
      <c r="E326" s="25"/>
    </row>
    <row r="327" spans="2:5" ht="17.25" customHeight="1" x14ac:dyDescent="0.25">
      <c r="B327" s="25"/>
      <c r="C327" s="25"/>
      <c r="D327" s="25"/>
      <c r="E327" s="25"/>
    </row>
    <row r="328" spans="2:5" ht="17.25" customHeight="1" x14ac:dyDescent="0.25">
      <c r="B328" s="25"/>
      <c r="C328" s="25"/>
      <c r="D328" s="25"/>
      <c r="E328" s="25"/>
    </row>
    <row r="329" spans="2:5" ht="17.25" customHeight="1" x14ac:dyDescent="0.25">
      <c r="B329" s="25"/>
      <c r="C329" s="25"/>
      <c r="D329" s="25"/>
      <c r="E329" s="25"/>
    </row>
    <row r="330" spans="2:5" ht="17.25" customHeight="1" x14ac:dyDescent="0.25">
      <c r="B330" s="25"/>
      <c r="C330" s="25"/>
      <c r="D330" s="25"/>
      <c r="E330" s="25"/>
    </row>
    <row r="331" spans="2:5" ht="17.25" customHeight="1" x14ac:dyDescent="0.25">
      <c r="B331" s="25"/>
      <c r="C331" s="25"/>
      <c r="D331" s="25"/>
      <c r="E331" s="25"/>
    </row>
    <row r="332" spans="2:5" ht="17.25" customHeight="1" x14ac:dyDescent="0.25">
      <c r="B332" s="25"/>
      <c r="C332" s="25"/>
      <c r="D332" s="25"/>
      <c r="E332" s="25"/>
    </row>
    <row r="333" spans="2:5" ht="17.25" customHeight="1" x14ac:dyDescent="0.25">
      <c r="B333" s="25"/>
      <c r="C333" s="25"/>
      <c r="D333" s="25"/>
      <c r="E333" s="25"/>
    </row>
    <row r="334" spans="2:5" ht="17.25" customHeight="1" x14ac:dyDescent="0.25">
      <c r="B334" s="25"/>
      <c r="C334" s="25"/>
      <c r="D334" s="25"/>
      <c r="E334" s="25"/>
    </row>
    <row r="335" spans="2:5" ht="17.25" customHeight="1" x14ac:dyDescent="0.25">
      <c r="B335" s="25"/>
      <c r="C335" s="25"/>
      <c r="D335" s="25"/>
      <c r="E335" s="25"/>
    </row>
    <row r="336" spans="2:5" ht="17.25" customHeight="1" x14ac:dyDescent="0.25">
      <c r="B336" s="25"/>
      <c r="C336" s="25"/>
      <c r="D336" s="25"/>
      <c r="E336" s="25"/>
    </row>
    <row r="337" spans="2:5" ht="17.25" customHeight="1" x14ac:dyDescent="0.25">
      <c r="B337" s="25"/>
      <c r="C337" s="25"/>
      <c r="D337" s="25"/>
      <c r="E337" s="25"/>
    </row>
    <row r="338" spans="2:5" ht="17.25" customHeight="1" x14ac:dyDescent="0.25">
      <c r="B338" s="25"/>
      <c r="C338" s="25"/>
      <c r="D338" s="25"/>
      <c r="E338" s="25"/>
    </row>
    <row r="339" spans="2:5" ht="17.25" customHeight="1" x14ac:dyDescent="0.25">
      <c r="B339" s="25"/>
      <c r="C339" s="25"/>
      <c r="D339" s="25"/>
      <c r="E339" s="25"/>
    </row>
    <row r="340" spans="2:5" ht="17.25" customHeight="1" x14ac:dyDescent="0.25">
      <c r="B340" s="25"/>
      <c r="C340" s="25"/>
      <c r="D340" s="25"/>
      <c r="E340" s="25"/>
    </row>
    <row r="341" spans="2:5" ht="17.25" customHeight="1" x14ac:dyDescent="0.25">
      <c r="B341" s="25"/>
      <c r="C341" s="25"/>
      <c r="D341" s="25"/>
      <c r="E341" s="25"/>
    </row>
    <row r="342" spans="2:5" ht="17.25" customHeight="1" x14ac:dyDescent="0.25">
      <c r="B342" s="25"/>
      <c r="C342" s="25"/>
      <c r="D342" s="25"/>
      <c r="E342" s="25"/>
    </row>
    <row r="343" spans="2:5" ht="17.25" customHeight="1" x14ac:dyDescent="0.25">
      <c r="B343" s="25"/>
      <c r="C343" s="25"/>
      <c r="D343" s="25"/>
      <c r="E343" s="25"/>
    </row>
    <row r="344" spans="2:5" ht="17.25" customHeight="1" x14ac:dyDescent="0.25">
      <c r="B344" s="25"/>
      <c r="C344" s="25"/>
      <c r="D344" s="25"/>
      <c r="E344" s="25"/>
    </row>
    <row r="345" spans="2:5" ht="17.25" customHeight="1" x14ac:dyDescent="0.25">
      <c r="B345" s="25"/>
      <c r="C345" s="25"/>
      <c r="D345" s="25"/>
      <c r="E345" s="25"/>
    </row>
    <row r="346" spans="2:5" ht="17.25" customHeight="1" x14ac:dyDescent="0.25">
      <c r="B346" s="25"/>
      <c r="C346" s="25"/>
      <c r="D346" s="25"/>
      <c r="E346" s="25"/>
    </row>
    <row r="347" spans="2:5" ht="17.25" customHeight="1" x14ac:dyDescent="0.25">
      <c r="B347" s="25"/>
      <c r="C347" s="25"/>
      <c r="D347" s="25"/>
      <c r="E347" s="25"/>
    </row>
    <row r="348" spans="2:5" ht="17.25" customHeight="1" x14ac:dyDescent="0.25">
      <c r="B348" s="25"/>
      <c r="C348" s="25"/>
      <c r="D348" s="25"/>
      <c r="E348" s="25"/>
    </row>
    <row r="349" spans="2:5" ht="17.25" customHeight="1" x14ac:dyDescent="0.25">
      <c r="B349" s="25"/>
      <c r="C349" s="25"/>
      <c r="D349" s="25"/>
      <c r="E349" s="25"/>
    </row>
    <row r="350" spans="2:5" ht="17.25" customHeight="1" x14ac:dyDescent="0.25">
      <c r="B350" s="25"/>
      <c r="C350" s="25"/>
      <c r="D350" s="25"/>
      <c r="E350" s="25"/>
    </row>
    <row r="351" spans="2:5" ht="17.25" customHeight="1" x14ac:dyDescent="0.25">
      <c r="B351" s="25"/>
      <c r="C351" s="25"/>
      <c r="D351" s="25"/>
      <c r="E351" s="25"/>
    </row>
    <row r="352" spans="2:5" ht="17.25" customHeight="1" x14ac:dyDescent="0.25">
      <c r="B352" s="25"/>
      <c r="C352" s="25"/>
      <c r="D352" s="25"/>
      <c r="E352" s="25"/>
    </row>
    <row r="353" spans="2:5" ht="17.25" customHeight="1" x14ac:dyDescent="0.25">
      <c r="B353" s="25"/>
      <c r="C353" s="25"/>
      <c r="D353" s="25"/>
      <c r="E353" s="25"/>
    </row>
    <row r="354" spans="2:5" ht="17.25" customHeight="1" x14ac:dyDescent="0.25">
      <c r="B354" s="25"/>
      <c r="C354" s="25"/>
      <c r="D354" s="25"/>
      <c r="E354" s="25"/>
    </row>
    <row r="355" spans="2:5" ht="17.25" customHeight="1" x14ac:dyDescent="0.25">
      <c r="B355" s="25"/>
      <c r="C355" s="25"/>
      <c r="D355" s="25"/>
      <c r="E355" s="25"/>
    </row>
    <row r="356" spans="2:5" ht="17.25" customHeight="1" x14ac:dyDescent="0.25">
      <c r="B356" s="25"/>
      <c r="C356" s="25"/>
      <c r="D356" s="25"/>
      <c r="E356" s="25"/>
    </row>
    <row r="357" spans="2:5" ht="17.25" customHeight="1" x14ac:dyDescent="0.25">
      <c r="B357" s="25"/>
      <c r="C357" s="25"/>
      <c r="D357" s="25"/>
      <c r="E357" s="25"/>
    </row>
    <row r="358" spans="2:5" ht="17.25" customHeight="1" x14ac:dyDescent="0.25">
      <c r="B358" s="25"/>
      <c r="C358" s="25"/>
      <c r="D358" s="25"/>
      <c r="E358" s="25"/>
    </row>
    <row r="359" spans="2:5" ht="17.25" customHeight="1" x14ac:dyDescent="0.25">
      <c r="B359" s="25"/>
      <c r="C359" s="25"/>
      <c r="D359" s="25"/>
      <c r="E359" s="25"/>
    </row>
    <row r="360" spans="2:5" ht="17.25" customHeight="1" x14ac:dyDescent="0.25">
      <c r="B360" s="25"/>
      <c r="C360" s="25"/>
      <c r="D360" s="25"/>
      <c r="E360" s="25"/>
    </row>
    <row r="361" spans="2:5" ht="17.25" customHeight="1" x14ac:dyDescent="0.25">
      <c r="B361" s="25"/>
      <c r="C361" s="25"/>
      <c r="D361" s="25"/>
      <c r="E361" s="25"/>
    </row>
    <row r="362" spans="2:5" ht="17.25" customHeight="1" x14ac:dyDescent="0.25">
      <c r="B362" s="25"/>
      <c r="C362" s="25"/>
      <c r="D362" s="25"/>
      <c r="E362" s="25"/>
    </row>
    <row r="363" spans="2:5" ht="17.25" customHeight="1" x14ac:dyDescent="0.25">
      <c r="B363" s="25"/>
      <c r="C363" s="25"/>
      <c r="D363" s="25"/>
      <c r="E363" s="25"/>
    </row>
    <row r="364" spans="2:5" ht="17.25" customHeight="1" x14ac:dyDescent="0.25">
      <c r="B364" s="25"/>
      <c r="C364" s="25"/>
      <c r="D364" s="25"/>
      <c r="E364" s="25"/>
    </row>
    <row r="365" spans="2:5" ht="17.25" customHeight="1" x14ac:dyDescent="0.25">
      <c r="B365" s="25"/>
      <c r="C365" s="25"/>
      <c r="D365" s="25"/>
      <c r="E365" s="25"/>
    </row>
    <row r="366" spans="2:5" ht="17.25" customHeight="1" x14ac:dyDescent="0.25">
      <c r="B366" s="25"/>
      <c r="C366" s="25"/>
      <c r="D366" s="25"/>
      <c r="E366" s="25"/>
    </row>
    <row r="367" spans="2:5" ht="17.25" customHeight="1" x14ac:dyDescent="0.25">
      <c r="B367" s="25"/>
      <c r="C367" s="25"/>
      <c r="D367" s="25"/>
      <c r="E367" s="25"/>
    </row>
    <row r="368" spans="2:5" ht="17.25" customHeight="1" x14ac:dyDescent="0.25">
      <c r="B368" s="25"/>
      <c r="C368" s="25"/>
      <c r="D368" s="25"/>
      <c r="E368" s="25"/>
    </row>
    <row r="369" spans="2:5" ht="17.25" customHeight="1" x14ac:dyDescent="0.25">
      <c r="B369" s="25"/>
      <c r="C369" s="25"/>
      <c r="D369" s="25"/>
      <c r="E369" s="25"/>
    </row>
    <row r="370" spans="2:5" ht="17.25" customHeight="1" x14ac:dyDescent="0.25">
      <c r="B370" s="25"/>
      <c r="C370" s="25"/>
      <c r="D370" s="25"/>
      <c r="E370" s="25"/>
    </row>
    <row r="371" spans="2:5" ht="17.25" customHeight="1" x14ac:dyDescent="0.25">
      <c r="B371" s="25"/>
      <c r="C371" s="25"/>
      <c r="D371" s="25"/>
      <c r="E371" s="25"/>
    </row>
    <row r="372" spans="2:5" ht="17.25" customHeight="1" x14ac:dyDescent="0.25">
      <c r="B372" s="25"/>
      <c r="C372" s="25"/>
      <c r="D372" s="25"/>
      <c r="E372" s="25"/>
    </row>
    <row r="373" spans="2:5" ht="17.25" customHeight="1" x14ac:dyDescent="0.25">
      <c r="B373" s="25"/>
      <c r="C373" s="25"/>
      <c r="D373" s="25"/>
      <c r="E373" s="25"/>
    </row>
    <row r="374" spans="2:5" ht="17.25" customHeight="1" x14ac:dyDescent="0.25">
      <c r="B374" s="25"/>
      <c r="C374" s="25"/>
      <c r="D374" s="25"/>
      <c r="E374" s="25"/>
    </row>
    <row r="375" spans="2:5" ht="17.25" customHeight="1" x14ac:dyDescent="0.25">
      <c r="B375" s="25"/>
      <c r="C375" s="25"/>
      <c r="D375" s="25"/>
      <c r="E375" s="25"/>
    </row>
    <row r="376" spans="2:5" ht="17.25" customHeight="1" x14ac:dyDescent="0.25">
      <c r="B376" s="25"/>
      <c r="C376" s="25"/>
      <c r="D376" s="25"/>
      <c r="E376" s="25"/>
    </row>
    <row r="377" spans="2:5" ht="17.25" customHeight="1" x14ac:dyDescent="0.25">
      <c r="B377" s="25"/>
      <c r="C377" s="25"/>
      <c r="D377" s="25"/>
      <c r="E377" s="25"/>
    </row>
    <row r="378" spans="2:5" ht="17.25" customHeight="1" x14ac:dyDescent="0.25">
      <c r="B378" s="25"/>
      <c r="C378" s="25"/>
      <c r="D378" s="25"/>
      <c r="E378" s="25"/>
    </row>
    <row r="379" spans="2:5" ht="17.25" customHeight="1" x14ac:dyDescent="0.25">
      <c r="B379" s="25"/>
      <c r="C379" s="25"/>
      <c r="D379" s="25"/>
      <c r="E379" s="25"/>
    </row>
    <row r="380" spans="2:5" ht="17.25" customHeight="1" x14ac:dyDescent="0.25">
      <c r="B380" s="25"/>
      <c r="C380" s="25"/>
      <c r="D380" s="25"/>
      <c r="E380" s="25"/>
    </row>
    <row r="381" spans="2:5" ht="17.25" customHeight="1" x14ac:dyDescent="0.25">
      <c r="B381" s="25"/>
      <c r="C381" s="25"/>
      <c r="D381" s="25"/>
      <c r="E381" s="25"/>
    </row>
    <row r="382" spans="2:5" ht="17.25" customHeight="1" x14ac:dyDescent="0.25">
      <c r="B382" s="25"/>
      <c r="C382" s="25"/>
      <c r="D382" s="25"/>
      <c r="E382" s="25"/>
    </row>
    <row r="383" spans="2:5" ht="17.25" customHeight="1" x14ac:dyDescent="0.25">
      <c r="B383" s="25"/>
      <c r="C383" s="25"/>
      <c r="D383" s="25"/>
      <c r="E383" s="25"/>
    </row>
    <row r="384" spans="2:5" ht="17.25" customHeight="1" x14ac:dyDescent="0.25">
      <c r="B384" s="25"/>
      <c r="C384" s="25"/>
      <c r="D384" s="25"/>
      <c r="E384" s="25"/>
    </row>
    <row r="385" spans="2:5" ht="17.25" customHeight="1" x14ac:dyDescent="0.25">
      <c r="B385" s="25"/>
      <c r="C385" s="25"/>
      <c r="D385" s="25"/>
      <c r="E385" s="25"/>
    </row>
    <row r="386" spans="2:5" ht="17.25" customHeight="1" x14ac:dyDescent="0.25">
      <c r="B386" s="25"/>
      <c r="C386" s="25"/>
      <c r="D386" s="25"/>
      <c r="E386" s="25"/>
    </row>
    <row r="387" spans="2:5" ht="17.25" customHeight="1" x14ac:dyDescent="0.25">
      <c r="B387" s="25"/>
      <c r="C387" s="25"/>
      <c r="D387" s="25"/>
      <c r="E387" s="25"/>
    </row>
    <row r="388" spans="2:5" ht="17.25" customHeight="1" x14ac:dyDescent="0.25">
      <c r="B388" s="25"/>
      <c r="C388" s="25"/>
      <c r="D388" s="25"/>
      <c r="E388" s="25"/>
    </row>
    <row r="389" spans="2:5" ht="17.25" customHeight="1" x14ac:dyDescent="0.25">
      <c r="B389" s="25"/>
      <c r="C389" s="25"/>
      <c r="D389" s="25"/>
      <c r="E389" s="25"/>
    </row>
    <row r="390" spans="2:5" ht="17.25" customHeight="1" x14ac:dyDescent="0.25">
      <c r="B390" s="25"/>
      <c r="C390" s="25"/>
      <c r="D390" s="25"/>
      <c r="E390" s="25"/>
    </row>
    <row r="391" spans="2:5" ht="17.25" customHeight="1" x14ac:dyDescent="0.25">
      <c r="B391" s="25"/>
      <c r="C391" s="25"/>
      <c r="D391" s="25"/>
      <c r="E391" s="25"/>
    </row>
    <row r="392" spans="2:5" ht="17.25" customHeight="1" x14ac:dyDescent="0.25">
      <c r="B392" s="25"/>
      <c r="C392" s="25"/>
      <c r="D392" s="25"/>
      <c r="E392" s="25"/>
    </row>
    <row r="393" spans="2:5" ht="17.25" customHeight="1" x14ac:dyDescent="0.25">
      <c r="B393" s="25"/>
      <c r="C393" s="25"/>
      <c r="D393" s="25"/>
      <c r="E393" s="25"/>
    </row>
  </sheetData>
  <mergeCells count="76">
    <mergeCell ref="B158:E158"/>
    <mergeCell ref="C160:D160"/>
    <mergeCell ref="C161:D161"/>
    <mergeCell ref="C162:D162"/>
    <mergeCell ref="C151:D151"/>
    <mergeCell ref="C152:D152"/>
    <mergeCell ref="C153:D153"/>
    <mergeCell ref="B154:D154"/>
    <mergeCell ref="C155:D155"/>
    <mergeCell ref="B156:D156"/>
    <mergeCell ref="C150:D150"/>
    <mergeCell ref="C126:D126"/>
    <mergeCell ref="C127:D127"/>
    <mergeCell ref="C128:D128"/>
    <mergeCell ref="C129:D129"/>
    <mergeCell ref="C130:D130"/>
    <mergeCell ref="B131:D131"/>
    <mergeCell ref="B134:E134"/>
    <mergeCell ref="B143:C143"/>
    <mergeCell ref="B146:E146"/>
    <mergeCell ref="C148:D148"/>
    <mergeCell ref="C149:D149"/>
    <mergeCell ref="C125:D125"/>
    <mergeCell ref="B95:E95"/>
    <mergeCell ref="B105:C105"/>
    <mergeCell ref="B107:C107"/>
    <mergeCell ref="B109:D109"/>
    <mergeCell ref="B113:C113"/>
    <mergeCell ref="B115:E115"/>
    <mergeCell ref="C117:D117"/>
    <mergeCell ref="C118:D118"/>
    <mergeCell ref="C119:D119"/>
    <mergeCell ref="B120:D120"/>
    <mergeCell ref="B123:E123"/>
    <mergeCell ref="B93:E93"/>
    <mergeCell ref="C68:D68"/>
    <mergeCell ref="C69:D69"/>
    <mergeCell ref="B70:D70"/>
    <mergeCell ref="B72:E72"/>
    <mergeCell ref="C74:D74"/>
    <mergeCell ref="C75:D75"/>
    <mergeCell ref="C76:D76"/>
    <mergeCell ref="C77:D77"/>
    <mergeCell ref="B78:D78"/>
    <mergeCell ref="B81:E81"/>
    <mergeCell ref="B90:D90"/>
    <mergeCell ref="C67:D67"/>
    <mergeCell ref="B36:E36"/>
    <mergeCell ref="B41:C41"/>
    <mergeCell ref="B43:D43"/>
    <mergeCell ref="B45:E45"/>
    <mergeCell ref="B56:C56"/>
    <mergeCell ref="B58:E58"/>
    <mergeCell ref="C62:D62"/>
    <mergeCell ref="C63:D63"/>
    <mergeCell ref="C64:D64"/>
    <mergeCell ref="C65:D65"/>
    <mergeCell ref="C66:D66"/>
    <mergeCell ref="B34:E34"/>
    <mergeCell ref="D10:E10"/>
    <mergeCell ref="D11:E11"/>
    <mergeCell ref="D13:E13"/>
    <mergeCell ref="D14:E14"/>
    <mergeCell ref="D15:E15"/>
    <mergeCell ref="D16:E16"/>
    <mergeCell ref="D17:E17"/>
    <mergeCell ref="D18:E18"/>
    <mergeCell ref="D19:E19"/>
    <mergeCell ref="B22:E22"/>
    <mergeCell ref="B31:D31"/>
    <mergeCell ref="D9:E9"/>
    <mergeCell ref="B2:E2"/>
    <mergeCell ref="B3:E3"/>
    <mergeCell ref="B4:E4"/>
    <mergeCell ref="B6:E6"/>
    <mergeCell ref="D8:E8"/>
  </mergeCells>
  <pageMargins left="0.7" right="0.7" top="0.75" bottom="0.75" header="0.511811023622047" footer="0.511811023622047"/>
  <pageSetup paperSize="9" fitToHeight="0" orientation="portrait" horizontalDpi="300" verticalDpi="300"/>
  <rowBreaks count="1" manualBreakCount="1">
    <brk id="5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3"/>
  <sheetViews>
    <sheetView topLeftCell="A92" zoomScale="90" zoomScaleNormal="90" workbookViewId="0">
      <selection activeCell="J113" sqref="J113"/>
    </sheetView>
  </sheetViews>
  <sheetFormatPr defaultColWidth="9.140625" defaultRowHeight="15" x14ac:dyDescent="0.25"/>
  <cols>
    <col min="1" max="1" width="3.140625" style="1" customWidth="1"/>
    <col min="2" max="2" width="10" style="55" customWidth="1"/>
    <col min="3" max="3" width="67" style="55" customWidth="1"/>
    <col min="4" max="5" width="15.5703125" style="55" customWidth="1"/>
    <col min="6" max="6" width="3.140625" style="1" customWidth="1"/>
    <col min="7" max="1024" width="9.140625" style="55"/>
  </cols>
  <sheetData>
    <row r="1" spans="1:6" ht="17.25" customHeight="1" x14ac:dyDescent="0.25">
      <c r="B1" s="25"/>
      <c r="C1" s="25"/>
      <c r="D1" s="25"/>
      <c r="E1" s="25"/>
    </row>
    <row r="2" spans="1:6" ht="17.25" customHeight="1" x14ac:dyDescent="0.25">
      <c r="B2" s="205" t="s">
        <v>0</v>
      </c>
      <c r="C2" s="205"/>
      <c r="D2" s="205"/>
      <c r="E2" s="205"/>
    </row>
    <row r="3" spans="1:6" ht="17.25" customHeight="1" x14ac:dyDescent="0.25">
      <c r="B3" s="205" t="s">
        <v>1</v>
      </c>
      <c r="C3" s="205"/>
      <c r="D3" s="205"/>
      <c r="E3" s="205"/>
    </row>
    <row r="4" spans="1:6" ht="17.25" customHeight="1" x14ac:dyDescent="0.25">
      <c r="B4" s="206" t="s">
        <v>2</v>
      </c>
      <c r="C4" s="206"/>
      <c r="D4" s="206"/>
      <c r="E4" s="206"/>
    </row>
    <row r="5" spans="1:6" ht="17.25" customHeight="1" x14ac:dyDescent="0.25">
      <c r="B5" s="10"/>
      <c r="C5" s="10"/>
      <c r="D5" s="10"/>
      <c r="E5" s="10"/>
    </row>
    <row r="6" spans="1:6" ht="17.25" customHeight="1" x14ac:dyDescent="0.25">
      <c r="B6" s="206" t="s">
        <v>262</v>
      </c>
      <c r="C6" s="206"/>
      <c r="D6" s="206"/>
      <c r="E6" s="206"/>
    </row>
    <row r="7" spans="1:6" ht="17.25" customHeight="1" x14ac:dyDescent="0.25">
      <c r="B7" s="10"/>
      <c r="C7" s="10"/>
      <c r="D7" s="10"/>
      <c r="E7" s="10"/>
    </row>
    <row r="8" spans="1:6" ht="17.25" customHeight="1" x14ac:dyDescent="0.25">
      <c r="A8" s="50"/>
      <c r="B8" s="124" t="s">
        <v>21</v>
      </c>
      <c r="C8" s="52" t="s">
        <v>122</v>
      </c>
      <c r="D8" s="202"/>
      <c r="E8" s="202"/>
      <c r="F8" s="50"/>
    </row>
    <row r="9" spans="1:6" ht="17.25" customHeight="1" x14ac:dyDescent="0.25">
      <c r="B9" s="124" t="s">
        <v>23</v>
      </c>
      <c r="C9" s="52" t="s">
        <v>123</v>
      </c>
      <c r="D9" s="202" t="s">
        <v>259</v>
      </c>
      <c r="E9" s="202"/>
    </row>
    <row r="10" spans="1:6" ht="17.25" customHeight="1" x14ac:dyDescent="0.25">
      <c r="A10" s="8"/>
      <c r="B10" s="124" t="s">
        <v>25</v>
      </c>
      <c r="C10" s="52" t="s">
        <v>124</v>
      </c>
      <c r="D10" s="202"/>
      <c r="E10" s="202"/>
      <c r="F10" s="8"/>
    </row>
    <row r="11" spans="1:6" ht="17.25" customHeight="1" x14ac:dyDescent="0.25">
      <c r="B11" s="124" t="s">
        <v>27</v>
      </c>
      <c r="C11" s="52" t="s">
        <v>125</v>
      </c>
      <c r="D11" s="202">
        <v>12</v>
      </c>
      <c r="E11" s="202"/>
    </row>
    <row r="12" spans="1:6" ht="17.25" customHeight="1" x14ac:dyDescent="0.25">
      <c r="B12" s="123"/>
      <c r="C12" s="53"/>
      <c r="D12" s="123"/>
      <c r="E12" s="123"/>
    </row>
    <row r="13" spans="1:6" ht="17.25" customHeight="1" x14ac:dyDescent="0.25">
      <c r="B13" s="123"/>
      <c r="C13" s="52" t="s">
        <v>126</v>
      </c>
      <c r="D13" s="202" t="s">
        <v>127</v>
      </c>
      <c r="E13" s="202"/>
    </row>
    <row r="14" spans="1:6" ht="17.25" customHeight="1" x14ac:dyDescent="0.25">
      <c r="B14" s="123"/>
      <c r="C14" s="52" t="s">
        <v>128</v>
      </c>
      <c r="D14" s="202" t="s">
        <v>129</v>
      </c>
      <c r="E14" s="202"/>
    </row>
    <row r="15" spans="1:6" ht="17.25" customHeight="1" x14ac:dyDescent="0.25">
      <c r="B15" s="123"/>
      <c r="C15" s="52" t="s">
        <v>130</v>
      </c>
      <c r="D15" s="203">
        <f>Parâmetros!G11</f>
        <v>2070</v>
      </c>
      <c r="E15" s="203"/>
      <c r="F15" s="54"/>
    </row>
    <row r="16" spans="1:6" ht="17.25" customHeight="1" x14ac:dyDescent="0.25">
      <c r="B16" s="123"/>
      <c r="C16" s="52" t="s">
        <v>131</v>
      </c>
      <c r="D16" s="204"/>
      <c r="E16" s="204"/>
    </row>
    <row r="17" spans="2:5" ht="17.25" customHeight="1" x14ac:dyDescent="0.25">
      <c r="B17" s="123"/>
      <c r="C17" s="52" t="s">
        <v>132</v>
      </c>
      <c r="D17" s="204"/>
      <c r="E17" s="204"/>
    </row>
    <row r="18" spans="2:5" ht="17.25" customHeight="1" x14ac:dyDescent="0.25">
      <c r="B18" s="123"/>
      <c r="C18" s="52" t="s">
        <v>118</v>
      </c>
      <c r="D18" s="202"/>
      <c r="E18" s="202"/>
    </row>
    <row r="19" spans="2:5" ht="17.25" customHeight="1" x14ac:dyDescent="0.25">
      <c r="B19" s="123"/>
      <c r="C19" s="52" t="s">
        <v>133</v>
      </c>
      <c r="D19" s="202">
        <v>1</v>
      </c>
      <c r="E19" s="202"/>
    </row>
    <row r="20" spans="2:5" ht="17.25" customHeight="1" x14ac:dyDescent="0.25">
      <c r="B20" s="123"/>
      <c r="C20" s="53"/>
      <c r="D20" s="123"/>
      <c r="E20" s="123"/>
    </row>
    <row r="21" spans="2:5" ht="17.25" customHeight="1" x14ac:dyDescent="0.25">
      <c r="B21" s="25"/>
      <c r="C21" s="25"/>
      <c r="D21" s="25"/>
      <c r="E21" s="25"/>
    </row>
    <row r="22" spans="2:5" ht="17.25" customHeight="1" x14ac:dyDescent="0.25">
      <c r="B22" s="178" t="s">
        <v>18</v>
      </c>
      <c r="C22" s="178"/>
      <c r="D22" s="178"/>
      <c r="E22" s="178"/>
    </row>
    <row r="23" spans="2:5" ht="17.25" customHeight="1" x14ac:dyDescent="0.25">
      <c r="B23" s="25"/>
      <c r="C23" s="25"/>
      <c r="D23" s="25"/>
      <c r="E23" s="25"/>
    </row>
    <row r="24" spans="2:5" ht="17.25" customHeight="1" x14ac:dyDescent="0.25">
      <c r="B24" s="120">
        <v>1</v>
      </c>
      <c r="C24" s="120" t="s">
        <v>19</v>
      </c>
      <c r="D24" s="120" t="s">
        <v>20</v>
      </c>
      <c r="E24" s="120" t="s">
        <v>103</v>
      </c>
    </row>
    <row r="25" spans="2:5" ht="17.25" customHeight="1" x14ac:dyDescent="0.25">
      <c r="B25" s="121" t="s">
        <v>21</v>
      </c>
      <c r="C25" s="56" t="s">
        <v>134</v>
      </c>
      <c r="D25" s="121" t="s">
        <v>69</v>
      </c>
      <c r="E25" s="57">
        <f>D15</f>
        <v>2070</v>
      </c>
    </row>
    <row r="26" spans="2:5" ht="17.25" customHeight="1" x14ac:dyDescent="0.25">
      <c r="B26" s="121" t="s">
        <v>23</v>
      </c>
      <c r="C26" s="56" t="s">
        <v>135</v>
      </c>
      <c r="D26" s="79">
        <f>Parâmetros!G17</f>
        <v>0.3</v>
      </c>
      <c r="E26" s="57">
        <f>D26*E25</f>
        <v>621</v>
      </c>
    </row>
    <row r="27" spans="2:5" ht="17.25" customHeight="1" x14ac:dyDescent="0.25">
      <c r="B27" s="121" t="s">
        <v>25</v>
      </c>
      <c r="C27" s="56" t="s">
        <v>26</v>
      </c>
      <c r="D27" s="79">
        <f>Parâmetros!G18</f>
        <v>0</v>
      </c>
      <c r="E27" s="57">
        <f>D27*E25</f>
        <v>0</v>
      </c>
    </row>
    <row r="28" spans="2:5" ht="17.25" customHeight="1" x14ac:dyDescent="0.25">
      <c r="B28" s="121" t="s">
        <v>27</v>
      </c>
      <c r="C28" s="56" t="s">
        <v>28</v>
      </c>
      <c r="D28" s="79" t="s">
        <v>69</v>
      </c>
      <c r="E28" s="57">
        <v>0</v>
      </c>
    </row>
    <row r="29" spans="2:5" ht="17.25" customHeight="1" x14ac:dyDescent="0.25">
      <c r="B29" s="121" t="s">
        <v>29</v>
      </c>
      <c r="C29" s="56" t="s">
        <v>30</v>
      </c>
      <c r="D29" s="79">
        <f>Parâmetros!G20</f>
        <v>0</v>
      </c>
      <c r="E29" s="57">
        <f>D29*E25</f>
        <v>0</v>
      </c>
    </row>
    <row r="30" spans="2:5" ht="17.25" customHeight="1" x14ac:dyDescent="0.25">
      <c r="B30" s="121" t="s">
        <v>31</v>
      </c>
      <c r="C30" s="56" t="s">
        <v>75</v>
      </c>
      <c r="D30" s="121" t="s">
        <v>69</v>
      </c>
      <c r="E30" s="57">
        <v>0</v>
      </c>
    </row>
    <row r="31" spans="2:5" ht="17.25" customHeight="1" x14ac:dyDescent="0.25">
      <c r="B31" s="177" t="s">
        <v>41</v>
      </c>
      <c r="C31" s="177"/>
      <c r="D31" s="177"/>
      <c r="E31" s="58">
        <f>SUM(E25:E30)</f>
        <v>2691</v>
      </c>
    </row>
    <row r="32" spans="2:5" ht="17.25" customHeight="1" x14ac:dyDescent="0.25">
      <c r="B32" s="25"/>
      <c r="C32" s="25"/>
      <c r="D32" s="25"/>
      <c r="E32" s="25"/>
    </row>
    <row r="33" spans="2:5" ht="17.25" customHeight="1" x14ac:dyDescent="0.25">
      <c r="B33" s="25"/>
      <c r="C33" s="25"/>
      <c r="D33" s="25"/>
      <c r="E33" s="25"/>
    </row>
    <row r="34" spans="2:5" ht="17.25" customHeight="1" x14ac:dyDescent="0.25">
      <c r="B34" s="178" t="s">
        <v>35</v>
      </c>
      <c r="C34" s="178"/>
      <c r="D34" s="178"/>
      <c r="E34" s="178"/>
    </row>
    <row r="35" spans="2:5" ht="17.25" customHeight="1" x14ac:dyDescent="0.25">
      <c r="B35" s="38"/>
      <c r="C35" s="25"/>
      <c r="D35" s="25"/>
      <c r="E35" s="25"/>
    </row>
    <row r="36" spans="2:5" ht="17.25" customHeight="1" x14ac:dyDescent="0.25">
      <c r="B36" s="198" t="s">
        <v>36</v>
      </c>
      <c r="C36" s="198"/>
      <c r="D36" s="198"/>
      <c r="E36" s="198"/>
    </row>
    <row r="37" spans="2:5" ht="17.25" customHeight="1" x14ac:dyDescent="0.25">
      <c r="B37" s="25"/>
      <c r="C37" s="25"/>
      <c r="D37" s="25"/>
      <c r="E37" s="25"/>
    </row>
    <row r="38" spans="2:5" ht="17.25" customHeight="1" x14ac:dyDescent="0.25">
      <c r="B38" s="120" t="s">
        <v>37</v>
      </c>
      <c r="C38" s="59" t="s">
        <v>38</v>
      </c>
      <c r="D38" s="120" t="s">
        <v>20</v>
      </c>
      <c r="E38" s="120" t="s">
        <v>103</v>
      </c>
    </row>
    <row r="39" spans="2:5" ht="17.25" customHeight="1" x14ac:dyDescent="0.25">
      <c r="B39" s="121" t="s">
        <v>21</v>
      </c>
      <c r="C39" s="60" t="s">
        <v>136</v>
      </c>
      <c r="D39" s="18">
        <f>Parâmetros!G29</f>
        <v>8.3333333333333329E-2</v>
      </c>
      <c r="E39" s="57">
        <f>D39*E31</f>
        <v>224.25</v>
      </c>
    </row>
    <row r="40" spans="2:5" ht="17.25" customHeight="1" x14ac:dyDescent="0.25">
      <c r="B40" s="121" t="s">
        <v>23</v>
      </c>
      <c r="C40" s="60" t="s">
        <v>137</v>
      </c>
      <c r="D40" s="18">
        <f>Parâmetros!G30</f>
        <v>2.7777777777777776E-2</v>
      </c>
      <c r="E40" s="57">
        <f>E31*D40</f>
        <v>74.75</v>
      </c>
    </row>
    <row r="41" spans="2:5" ht="17.25" customHeight="1" x14ac:dyDescent="0.25">
      <c r="B41" s="199" t="s">
        <v>41</v>
      </c>
      <c r="C41" s="199"/>
      <c r="D41" s="21">
        <f>SUM(D39:D40)</f>
        <v>0.1111111111111111</v>
      </c>
      <c r="E41" s="58">
        <f>SUM(E39:E40)</f>
        <v>299</v>
      </c>
    </row>
    <row r="42" spans="2:5" ht="17.25" customHeight="1" x14ac:dyDescent="0.25">
      <c r="B42" s="27"/>
      <c r="C42" s="27"/>
      <c r="D42" s="27"/>
      <c r="E42" s="61"/>
    </row>
    <row r="43" spans="2:5" ht="17.25" customHeight="1" x14ac:dyDescent="0.25">
      <c r="B43" s="200" t="s">
        <v>138</v>
      </c>
      <c r="C43" s="200"/>
      <c r="D43" s="200"/>
      <c r="E43" s="62">
        <f>E31+E41</f>
        <v>2990</v>
      </c>
    </row>
    <row r="44" spans="2:5" ht="17.25" customHeight="1" x14ac:dyDescent="0.25">
      <c r="B44" s="25"/>
      <c r="C44" s="25"/>
      <c r="D44" s="25"/>
      <c r="E44" s="25"/>
    </row>
    <row r="45" spans="2:5" ht="17.25" customHeight="1" x14ac:dyDescent="0.25">
      <c r="B45" s="201" t="s">
        <v>42</v>
      </c>
      <c r="C45" s="201"/>
      <c r="D45" s="201"/>
      <c r="E45" s="201"/>
    </row>
    <row r="46" spans="2:5" ht="17.25" customHeight="1" x14ac:dyDescent="0.25">
      <c r="B46" s="25"/>
      <c r="C46" s="25"/>
      <c r="D46" s="25"/>
      <c r="E46" s="25"/>
    </row>
    <row r="47" spans="2:5" ht="17.25" customHeight="1" x14ac:dyDescent="0.25">
      <c r="B47" s="120" t="s">
        <v>43</v>
      </c>
      <c r="C47" s="120" t="s">
        <v>44</v>
      </c>
      <c r="D47" s="120" t="s">
        <v>20</v>
      </c>
      <c r="E47" s="120" t="s">
        <v>103</v>
      </c>
    </row>
    <row r="48" spans="2:5" ht="17.25" customHeight="1" x14ac:dyDescent="0.25">
      <c r="B48" s="121" t="s">
        <v>21</v>
      </c>
      <c r="C48" s="56" t="s">
        <v>45</v>
      </c>
      <c r="D48" s="22">
        <f>Parâmetros!G36</f>
        <v>0.2</v>
      </c>
      <c r="E48" s="57">
        <f t="shared" ref="E48:E55" si="0">$E$43*D48</f>
        <v>598</v>
      </c>
    </row>
    <row r="49" spans="2:5" ht="17.25" customHeight="1" x14ac:dyDescent="0.25">
      <c r="B49" s="121" t="s">
        <v>23</v>
      </c>
      <c r="C49" s="56" t="s">
        <v>46</v>
      </c>
      <c r="D49" s="22">
        <f>Parâmetros!G37</f>
        <v>2.5000000000000001E-2</v>
      </c>
      <c r="E49" s="57">
        <f t="shared" si="0"/>
        <v>74.75</v>
      </c>
    </row>
    <row r="50" spans="2:5" ht="17.25" customHeight="1" x14ac:dyDescent="0.25">
      <c r="B50" s="121" t="s">
        <v>25</v>
      </c>
      <c r="C50" s="56" t="s">
        <v>139</v>
      </c>
      <c r="D50" s="22">
        <f>Parâmetros!G38</f>
        <v>0.06</v>
      </c>
      <c r="E50" s="57">
        <f t="shared" si="0"/>
        <v>179.4</v>
      </c>
    </row>
    <row r="51" spans="2:5" ht="17.25" customHeight="1" x14ac:dyDescent="0.25">
      <c r="B51" s="121" t="s">
        <v>27</v>
      </c>
      <c r="C51" s="56" t="s">
        <v>48</v>
      </c>
      <c r="D51" s="22">
        <f>Parâmetros!G39</f>
        <v>1.4999999999999999E-2</v>
      </c>
      <c r="E51" s="57">
        <f t="shared" si="0"/>
        <v>44.85</v>
      </c>
    </row>
    <row r="52" spans="2:5" ht="17.25" customHeight="1" x14ac:dyDescent="0.25">
      <c r="B52" s="121" t="s">
        <v>29</v>
      </c>
      <c r="C52" s="56" t="s">
        <v>49</v>
      </c>
      <c r="D52" s="22">
        <f>Parâmetros!G40</f>
        <v>0.01</v>
      </c>
      <c r="E52" s="57">
        <f t="shared" si="0"/>
        <v>29.900000000000002</v>
      </c>
    </row>
    <row r="53" spans="2:5" ht="17.25" customHeight="1" x14ac:dyDescent="0.25">
      <c r="B53" s="121" t="s">
        <v>31</v>
      </c>
      <c r="C53" s="56" t="s">
        <v>50</v>
      </c>
      <c r="D53" s="22">
        <f>Parâmetros!G41</f>
        <v>6.0000000000000001E-3</v>
      </c>
      <c r="E53" s="57">
        <f t="shared" si="0"/>
        <v>17.940000000000001</v>
      </c>
    </row>
    <row r="54" spans="2:5" ht="17.25" customHeight="1" x14ac:dyDescent="0.25">
      <c r="B54" s="121" t="s">
        <v>33</v>
      </c>
      <c r="C54" s="56" t="s">
        <v>51</v>
      </c>
      <c r="D54" s="22">
        <f>Parâmetros!G42</f>
        <v>2E-3</v>
      </c>
      <c r="E54" s="57">
        <f t="shared" si="0"/>
        <v>5.98</v>
      </c>
    </row>
    <row r="55" spans="2:5" ht="17.25" customHeight="1" x14ac:dyDescent="0.25">
      <c r="B55" s="121" t="s">
        <v>52</v>
      </c>
      <c r="C55" s="56" t="s">
        <v>53</v>
      </c>
      <c r="D55" s="22">
        <f>Parâmetros!G43</f>
        <v>0.08</v>
      </c>
      <c r="E55" s="57">
        <f t="shared" si="0"/>
        <v>239.20000000000002</v>
      </c>
    </row>
    <row r="56" spans="2:5" ht="17.25" customHeight="1" x14ac:dyDescent="0.25">
      <c r="B56" s="177" t="s">
        <v>54</v>
      </c>
      <c r="C56" s="177"/>
      <c r="D56" s="21">
        <f>SUM(D48:D55)</f>
        <v>0.39800000000000008</v>
      </c>
      <c r="E56" s="58">
        <f>SUM(E48:E55)</f>
        <v>1190.02</v>
      </c>
    </row>
    <row r="57" spans="2:5" ht="17.25" customHeight="1" x14ac:dyDescent="0.25">
      <c r="B57" s="25"/>
      <c r="C57" s="25"/>
      <c r="D57" s="25"/>
      <c r="E57" s="25"/>
    </row>
    <row r="58" spans="2:5" ht="17.25" customHeight="1" x14ac:dyDescent="0.25">
      <c r="B58" s="198" t="s">
        <v>55</v>
      </c>
      <c r="C58" s="198"/>
      <c r="D58" s="198"/>
      <c r="E58" s="198"/>
    </row>
    <row r="59" spans="2:5" ht="17.25" customHeight="1" x14ac:dyDescent="0.25">
      <c r="B59" s="25"/>
      <c r="C59" s="25"/>
      <c r="D59" s="25"/>
      <c r="E59" s="25"/>
    </row>
    <row r="60" spans="2:5" ht="17.25" customHeight="1" x14ac:dyDescent="0.25">
      <c r="B60" s="120" t="s">
        <v>56</v>
      </c>
      <c r="C60" s="63" t="s">
        <v>57</v>
      </c>
      <c r="D60" s="63" t="s">
        <v>60</v>
      </c>
      <c r="E60" s="120" t="s">
        <v>103</v>
      </c>
    </row>
    <row r="61" spans="2:5" ht="17.25" customHeight="1" x14ac:dyDescent="0.25">
      <c r="B61" s="121" t="s">
        <v>21</v>
      </c>
      <c r="C61" s="60" t="s">
        <v>140</v>
      </c>
      <c r="D61" s="134">
        <f>Parâmetros!F131</f>
        <v>4</v>
      </c>
      <c r="E61" s="64">
        <f>IF(((D61*Parâmetros!E50)-(E25*6%))&gt;0,((D61*Parâmetros!E50)-(E25*6%)),0)</f>
        <v>51.800000000000011</v>
      </c>
    </row>
    <row r="62" spans="2:5" ht="17.25" customHeight="1" x14ac:dyDescent="0.25">
      <c r="B62" s="121" t="s">
        <v>23</v>
      </c>
      <c r="C62" s="175" t="s">
        <v>141</v>
      </c>
      <c r="D62" s="175"/>
      <c r="E62" s="64">
        <f>Parâmetros!G53</f>
        <v>695.2</v>
      </c>
    </row>
    <row r="63" spans="2:5" ht="17.25" customHeight="1" x14ac:dyDescent="0.25">
      <c r="B63" s="121" t="s">
        <v>25</v>
      </c>
      <c r="C63" s="175" t="s">
        <v>142</v>
      </c>
      <c r="D63" s="175"/>
      <c r="E63" s="64">
        <f>E62/12</f>
        <v>57.933333333333337</v>
      </c>
    </row>
    <row r="64" spans="2:5" ht="17.25" customHeight="1" x14ac:dyDescent="0.25">
      <c r="B64" s="121" t="s">
        <v>27</v>
      </c>
      <c r="C64" s="175" t="s">
        <v>143</v>
      </c>
      <c r="D64" s="175"/>
      <c r="E64" s="64">
        <f>Parâmetros!G56</f>
        <v>6.583333333333333</v>
      </c>
    </row>
    <row r="65" spans="2:5" ht="17.25" customHeight="1" x14ac:dyDescent="0.25">
      <c r="B65" s="121" t="s">
        <v>29</v>
      </c>
      <c r="C65" s="175" t="s">
        <v>144</v>
      </c>
      <c r="D65" s="175"/>
      <c r="E65" s="64">
        <f>Parâmetros!G57</f>
        <v>105.24</v>
      </c>
    </row>
    <row r="66" spans="2:5" ht="17.25" customHeight="1" x14ac:dyDescent="0.25">
      <c r="B66" s="121" t="s">
        <v>31</v>
      </c>
      <c r="C66" s="175" t="s">
        <v>145</v>
      </c>
      <c r="D66" s="175"/>
      <c r="E66" s="64">
        <f>Parâmetros!G58</f>
        <v>0.51815267732237424</v>
      </c>
    </row>
    <row r="67" spans="2:5" ht="17.25" customHeight="1" x14ac:dyDescent="0.25">
      <c r="B67" s="121" t="s">
        <v>33</v>
      </c>
      <c r="C67" s="175" t="s">
        <v>146</v>
      </c>
      <c r="D67" s="175"/>
      <c r="E67" s="64">
        <f>Parâmetros!G59</f>
        <v>8.3000000000000007</v>
      </c>
    </row>
    <row r="68" spans="2:5" ht="17.25" customHeight="1" x14ac:dyDescent="0.25">
      <c r="B68" s="121" t="s">
        <v>52</v>
      </c>
      <c r="C68" s="175" t="s">
        <v>147</v>
      </c>
      <c r="D68" s="175"/>
      <c r="E68" s="64">
        <f>Parâmetros!G60</f>
        <v>9.5</v>
      </c>
    </row>
    <row r="69" spans="2:5" ht="17.25" customHeight="1" x14ac:dyDescent="0.25">
      <c r="B69" s="121" t="s">
        <v>74</v>
      </c>
      <c r="C69" s="175" t="s">
        <v>75</v>
      </c>
      <c r="D69" s="175"/>
      <c r="E69" s="64">
        <f>Parâmetros!G62</f>
        <v>0</v>
      </c>
    </row>
    <row r="70" spans="2:5" ht="17.25" customHeight="1" x14ac:dyDescent="0.25">
      <c r="B70" s="177" t="s">
        <v>41</v>
      </c>
      <c r="C70" s="177"/>
      <c r="D70" s="177"/>
      <c r="E70" s="58">
        <f>SUM(E61:E69)</f>
        <v>935.07481934398913</v>
      </c>
    </row>
    <row r="71" spans="2:5" ht="17.25" customHeight="1" x14ac:dyDescent="0.25">
      <c r="B71" s="25"/>
      <c r="C71" s="25"/>
      <c r="D71" s="25"/>
      <c r="E71" s="25"/>
    </row>
    <row r="72" spans="2:5" ht="17.25" customHeight="1" x14ac:dyDescent="0.25">
      <c r="B72" s="182" t="s">
        <v>148</v>
      </c>
      <c r="C72" s="182"/>
      <c r="D72" s="182"/>
      <c r="E72" s="182"/>
    </row>
    <row r="73" spans="2:5" ht="17.25" customHeight="1" x14ac:dyDescent="0.25">
      <c r="B73" s="25"/>
      <c r="C73" s="25"/>
      <c r="D73" s="25"/>
      <c r="E73" s="25"/>
    </row>
    <row r="74" spans="2:5" ht="17.25" customHeight="1" x14ac:dyDescent="0.25">
      <c r="B74" s="120">
        <v>2</v>
      </c>
      <c r="C74" s="177" t="s">
        <v>149</v>
      </c>
      <c r="D74" s="177"/>
      <c r="E74" s="120" t="s">
        <v>103</v>
      </c>
    </row>
    <row r="75" spans="2:5" ht="17.25" customHeight="1" x14ac:dyDescent="0.25">
      <c r="B75" s="121" t="s">
        <v>37</v>
      </c>
      <c r="C75" s="175" t="s">
        <v>38</v>
      </c>
      <c r="D75" s="175"/>
      <c r="E75" s="65">
        <f>E41</f>
        <v>299</v>
      </c>
    </row>
    <row r="76" spans="2:5" ht="17.25" customHeight="1" x14ac:dyDescent="0.25">
      <c r="B76" s="121" t="s">
        <v>43</v>
      </c>
      <c r="C76" s="175" t="s">
        <v>44</v>
      </c>
      <c r="D76" s="175"/>
      <c r="E76" s="65">
        <f>E56</f>
        <v>1190.02</v>
      </c>
    </row>
    <row r="77" spans="2:5" ht="17.25" customHeight="1" x14ac:dyDescent="0.25">
      <c r="B77" s="121" t="s">
        <v>56</v>
      </c>
      <c r="C77" s="175" t="s">
        <v>57</v>
      </c>
      <c r="D77" s="175"/>
      <c r="E77" s="65">
        <f>E70</f>
        <v>935.07481934398913</v>
      </c>
    </row>
    <row r="78" spans="2:5" ht="17.25" customHeight="1" x14ac:dyDescent="0.25">
      <c r="B78" s="177" t="s">
        <v>41</v>
      </c>
      <c r="C78" s="177"/>
      <c r="D78" s="177"/>
      <c r="E78" s="58">
        <f>SUM(E75:E77)</f>
        <v>2424.094819343989</v>
      </c>
    </row>
    <row r="79" spans="2:5" ht="17.25" customHeight="1" x14ac:dyDescent="0.25">
      <c r="B79" s="25"/>
      <c r="C79" s="25"/>
      <c r="D79" s="25"/>
      <c r="E79" s="25"/>
    </row>
    <row r="80" spans="2:5" ht="17.25" customHeight="1" x14ac:dyDescent="0.25">
      <c r="B80" s="25"/>
      <c r="C80" s="25"/>
      <c r="D80" s="25"/>
      <c r="E80" s="25"/>
    </row>
    <row r="81" spans="2:5" ht="17.25" customHeight="1" x14ac:dyDescent="0.25">
      <c r="B81" s="178" t="s">
        <v>76</v>
      </c>
      <c r="C81" s="178"/>
      <c r="D81" s="178"/>
      <c r="E81" s="178"/>
    </row>
    <row r="82" spans="2:5" ht="17.25" customHeight="1" x14ac:dyDescent="0.25">
      <c r="B82" s="25"/>
      <c r="C82" s="25"/>
      <c r="D82" s="25"/>
      <c r="E82" s="25"/>
    </row>
    <row r="83" spans="2:5" ht="17.25" customHeight="1" x14ac:dyDescent="0.25">
      <c r="B83" s="120">
        <v>3</v>
      </c>
      <c r="C83" s="120" t="s">
        <v>77</v>
      </c>
      <c r="D83" s="122" t="s">
        <v>20</v>
      </c>
      <c r="E83" s="120" t="s">
        <v>103</v>
      </c>
    </row>
    <row r="84" spans="2:5" ht="17.25" customHeight="1" x14ac:dyDescent="0.25">
      <c r="B84" s="121" t="s">
        <v>21</v>
      </c>
      <c r="C84" s="56" t="s">
        <v>150</v>
      </c>
      <c r="D84" s="37">
        <f>Parâmetros!G67</f>
        <v>4.1666666666666666E-3</v>
      </c>
      <c r="E84" s="57">
        <f t="shared" ref="E84:E89" si="1">D84*$E$31</f>
        <v>11.2125</v>
      </c>
    </row>
    <row r="85" spans="2:5" ht="17.25" customHeight="1" x14ac:dyDescent="0.25">
      <c r="B85" s="121" t="s">
        <v>23</v>
      </c>
      <c r="C85" s="60" t="s">
        <v>151</v>
      </c>
      <c r="D85" s="37">
        <f>Parâmetros!G68</f>
        <v>3.3333333333333332E-4</v>
      </c>
      <c r="E85" s="57">
        <f t="shared" si="1"/>
        <v>0.89700000000000002</v>
      </c>
    </row>
    <row r="86" spans="2:5" ht="17.25" customHeight="1" x14ac:dyDescent="0.25">
      <c r="B86" s="121" t="s">
        <v>25</v>
      </c>
      <c r="C86" s="60" t="s">
        <v>152</v>
      </c>
      <c r="D86" s="37">
        <f>Parâmetros!G69</f>
        <v>3.44E-2</v>
      </c>
      <c r="E86" s="57">
        <f t="shared" si="1"/>
        <v>92.570400000000006</v>
      </c>
    </row>
    <row r="87" spans="2:5" ht="17.25" customHeight="1" x14ac:dyDescent="0.25">
      <c r="B87" s="121" t="s">
        <v>27</v>
      </c>
      <c r="C87" s="60" t="s">
        <v>153</v>
      </c>
      <c r="D87" s="37">
        <f>Parâmetros!G70</f>
        <v>1.9444444444444445E-2</v>
      </c>
      <c r="E87" s="57">
        <f t="shared" si="1"/>
        <v>52.325000000000003</v>
      </c>
    </row>
    <row r="88" spans="2:5" ht="17.25" customHeight="1" x14ac:dyDescent="0.25">
      <c r="B88" s="121" t="s">
        <v>29</v>
      </c>
      <c r="C88" s="60" t="s">
        <v>154</v>
      </c>
      <c r="D88" s="37">
        <f>Parâmetros!G71</f>
        <v>7.7388888888888906E-3</v>
      </c>
      <c r="E88" s="57">
        <f t="shared" si="1"/>
        <v>20.825350000000004</v>
      </c>
    </row>
    <row r="89" spans="2:5" ht="17.25" customHeight="1" x14ac:dyDescent="0.25">
      <c r="B89" s="121" t="s">
        <v>31</v>
      </c>
      <c r="C89" s="60" t="s">
        <v>155</v>
      </c>
      <c r="D89" s="37">
        <f>Parâmetros!G72</f>
        <v>6.2222222222222236E-4</v>
      </c>
      <c r="E89" s="57">
        <f t="shared" si="1"/>
        <v>1.6744000000000003</v>
      </c>
    </row>
    <row r="90" spans="2:5" ht="17.25" customHeight="1" x14ac:dyDescent="0.25">
      <c r="B90" s="177" t="s">
        <v>41</v>
      </c>
      <c r="C90" s="177"/>
      <c r="D90" s="177"/>
      <c r="E90" s="58">
        <f>SUM(E84:E89)</f>
        <v>179.50465000000003</v>
      </c>
    </row>
    <row r="91" spans="2:5" ht="17.25" customHeight="1" x14ac:dyDescent="0.25">
      <c r="B91" s="25"/>
      <c r="C91" s="25"/>
      <c r="D91" s="25"/>
      <c r="E91" s="25"/>
    </row>
    <row r="92" spans="2:5" ht="17.25" customHeight="1" x14ac:dyDescent="0.25">
      <c r="B92" s="25"/>
      <c r="C92" s="25"/>
      <c r="D92" s="25"/>
      <c r="E92" s="25"/>
    </row>
    <row r="93" spans="2:5" ht="17.25" customHeight="1" x14ac:dyDescent="0.25">
      <c r="B93" s="178" t="s">
        <v>84</v>
      </c>
      <c r="C93" s="178"/>
      <c r="D93" s="178"/>
      <c r="E93" s="178"/>
    </row>
    <row r="94" spans="2:5" ht="17.25" customHeight="1" x14ac:dyDescent="0.25">
      <c r="B94" s="25"/>
      <c r="C94" s="25"/>
      <c r="D94" s="25"/>
      <c r="E94" s="25"/>
    </row>
    <row r="95" spans="2:5" ht="17.25" customHeight="1" x14ac:dyDescent="0.25">
      <c r="B95" s="198" t="s">
        <v>85</v>
      </c>
      <c r="C95" s="198"/>
      <c r="D95" s="198"/>
      <c r="E95" s="198"/>
    </row>
    <row r="96" spans="2:5" ht="17.25" customHeight="1" x14ac:dyDescent="0.25">
      <c r="B96" s="38"/>
      <c r="C96" s="25"/>
      <c r="D96" s="25"/>
      <c r="E96" s="25"/>
    </row>
    <row r="97" spans="2:5" ht="17.25" customHeight="1" x14ac:dyDescent="0.25">
      <c r="B97" s="122" t="s">
        <v>86</v>
      </c>
      <c r="C97" s="66" t="s">
        <v>87</v>
      </c>
      <c r="D97" s="122" t="s">
        <v>20</v>
      </c>
      <c r="E97" s="120" t="s">
        <v>103</v>
      </c>
    </row>
    <row r="98" spans="2:5" ht="17.25" customHeight="1" x14ac:dyDescent="0.25">
      <c r="B98" s="39" t="s">
        <v>21</v>
      </c>
      <c r="C98" s="67" t="s">
        <v>156</v>
      </c>
      <c r="D98" s="37">
        <f>Parâmetros!G79</f>
        <v>8.3333333333333329E-2</v>
      </c>
      <c r="E98" s="68">
        <f t="shared" ref="E98:E106" si="2">D98*$E$31</f>
        <v>224.25</v>
      </c>
    </row>
    <row r="99" spans="2:5" ht="17.25" customHeight="1" x14ac:dyDescent="0.25">
      <c r="B99" s="39" t="s">
        <v>23</v>
      </c>
      <c r="C99" s="67" t="s">
        <v>157</v>
      </c>
      <c r="D99" s="37">
        <f>Parâmetros!G80</f>
        <v>2.7777777777777779E-3</v>
      </c>
      <c r="E99" s="68">
        <f t="shared" si="2"/>
        <v>7.4750000000000005</v>
      </c>
    </row>
    <row r="100" spans="2:5" ht="17.25" customHeight="1" x14ac:dyDescent="0.25">
      <c r="B100" s="39" t="s">
        <v>25</v>
      </c>
      <c r="C100" s="67" t="s">
        <v>158</v>
      </c>
      <c r="D100" s="37">
        <f>Parâmetros!G81</f>
        <v>2.0833333333333332E-4</v>
      </c>
      <c r="E100" s="68">
        <f t="shared" si="2"/>
        <v>0.56062499999999993</v>
      </c>
    </row>
    <row r="101" spans="2:5" ht="17.25" customHeight="1" x14ac:dyDescent="0.25">
      <c r="B101" s="39" t="s">
        <v>27</v>
      </c>
      <c r="C101" s="67" t="s">
        <v>159</v>
      </c>
      <c r="D101" s="37">
        <f>Parâmetros!G82</f>
        <v>1.4833333333333332E-3</v>
      </c>
      <c r="E101" s="68">
        <f t="shared" si="2"/>
        <v>3.9916499999999999</v>
      </c>
    </row>
    <row r="102" spans="2:5" ht="17.25" customHeight="1" x14ac:dyDescent="0.25">
      <c r="B102" s="39" t="s">
        <v>29</v>
      </c>
      <c r="C102" s="67" t="s">
        <v>160</v>
      </c>
      <c r="D102" s="37">
        <f>Parâmetros!G83</f>
        <v>2.9330399999999996E-3</v>
      </c>
      <c r="E102" s="68">
        <f t="shared" si="2"/>
        <v>7.8928106399999987</v>
      </c>
    </row>
    <row r="103" spans="2:5" ht="17.25" customHeight="1" x14ac:dyDescent="0.25">
      <c r="B103" s="39" t="s">
        <v>31</v>
      </c>
      <c r="C103" s="67" t="s">
        <v>161</v>
      </c>
      <c r="D103" s="37">
        <f>Parâmetros!G84</f>
        <v>1.3888888888888888E-2</v>
      </c>
      <c r="E103" s="68">
        <f t="shared" si="2"/>
        <v>37.375</v>
      </c>
    </row>
    <row r="104" spans="2:5" ht="17.25" customHeight="1" x14ac:dyDescent="0.25">
      <c r="B104" s="39" t="s">
        <v>33</v>
      </c>
      <c r="C104" s="67" t="s">
        <v>277</v>
      </c>
      <c r="D104" s="37">
        <f>Parâmetros!G85</f>
        <v>9.6000000000000009E-3</v>
      </c>
      <c r="E104" s="68">
        <f t="shared" si="2"/>
        <v>25.833600000000004</v>
      </c>
    </row>
    <row r="105" spans="2:5" ht="17.25" customHeight="1" x14ac:dyDescent="0.25">
      <c r="B105" s="181" t="s">
        <v>93</v>
      </c>
      <c r="C105" s="181"/>
      <c r="D105" s="40">
        <f>SUM(D98:D104)</f>
        <v>0.11422470666666668</v>
      </c>
      <c r="E105" s="69">
        <f>D105*$E$31</f>
        <v>307.37868564000001</v>
      </c>
    </row>
    <row r="106" spans="2:5" ht="17.25" customHeight="1" x14ac:dyDescent="0.25">
      <c r="B106" s="9" t="s">
        <v>52</v>
      </c>
      <c r="C106" s="70" t="s">
        <v>162</v>
      </c>
      <c r="D106" s="41">
        <f>D105*D56</f>
        <v>4.5461433253333343E-2</v>
      </c>
      <c r="E106" s="68">
        <f t="shared" si="2"/>
        <v>122.33671688472002</v>
      </c>
    </row>
    <row r="107" spans="2:5" ht="17.25" customHeight="1" x14ac:dyDescent="0.25">
      <c r="B107" s="177" t="s">
        <v>54</v>
      </c>
      <c r="C107" s="177"/>
      <c r="D107" s="40">
        <f>SUM(D105:D106)</f>
        <v>0.15968613992000003</v>
      </c>
      <c r="E107" s="62">
        <f>SUM(E105:E106)</f>
        <v>429.71540252472005</v>
      </c>
    </row>
    <row r="108" spans="2:5" ht="17.25" customHeight="1" x14ac:dyDescent="0.25">
      <c r="B108" s="25"/>
      <c r="C108" s="25"/>
      <c r="D108" s="25"/>
      <c r="E108" s="25"/>
    </row>
    <row r="109" spans="2:5" ht="17.25" customHeight="1" x14ac:dyDescent="0.25">
      <c r="B109" s="198" t="s">
        <v>95</v>
      </c>
      <c r="C109" s="198"/>
      <c r="D109" s="198"/>
      <c r="E109" s="71"/>
    </row>
    <row r="110" spans="2:5" ht="17.25" customHeight="1" x14ac:dyDescent="0.25">
      <c r="B110" s="38"/>
      <c r="C110" s="25"/>
      <c r="D110" s="25"/>
      <c r="E110" s="25"/>
    </row>
    <row r="111" spans="2:5" ht="17.25" customHeight="1" x14ac:dyDescent="0.25">
      <c r="B111" s="120" t="s">
        <v>96</v>
      </c>
      <c r="C111" s="59" t="s">
        <v>97</v>
      </c>
      <c r="D111" s="122" t="s">
        <v>20</v>
      </c>
      <c r="E111" s="120" t="s">
        <v>103</v>
      </c>
    </row>
    <row r="112" spans="2:5" ht="17.25" customHeight="1" x14ac:dyDescent="0.25">
      <c r="B112" s="121" t="s">
        <v>21</v>
      </c>
      <c r="C112" s="60" t="s">
        <v>163</v>
      </c>
      <c r="D112" s="37">
        <f>Parâmetros!G93</f>
        <v>7.4999999999999997E-2</v>
      </c>
      <c r="E112" s="68">
        <f>D112*E31</f>
        <v>201.82499999999999</v>
      </c>
    </row>
    <row r="113" spans="2:5" ht="17.25" customHeight="1" x14ac:dyDescent="0.25">
      <c r="B113" s="199" t="s">
        <v>41</v>
      </c>
      <c r="C113" s="199"/>
      <c r="D113" s="40">
        <f>SUM(D112)</f>
        <v>7.4999999999999997E-2</v>
      </c>
      <c r="E113" s="69">
        <f>SUM(E112)</f>
        <v>201.82499999999999</v>
      </c>
    </row>
    <row r="114" spans="2:5" ht="17.25" customHeight="1" x14ac:dyDescent="0.25">
      <c r="B114" s="25"/>
      <c r="C114" s="25"/>
      <c r="D114" s="25"/>
      <c r="E114" s="25"/>
    </row>
    <row r="115" spans="2:5" ht="17.25" customHeight="1" x14ac:dyDescent="0.25">
      <c r="B115" s="182" t="s">
        <v>164</v>
      </c>
      <c r="C115" s="182"/>
      <c r="D115" s="182"/>
      <c r="E115" s="182"/>
    </row>
    <row r="116" spans="2:5" ht="17.25" customHeight="1" x14ac:dyDescent="0.25">
      <c r="B116" s="38"/>
      <c r="C116" s="25"/>
      <c r="D116" s="25"/>
      <c r="E116" s="25"/>
    </row>
    <row r="117" spans="2:5" ht="17.25" customHeight="1" x14ac:dyDescent="0.25">
      <c r="B117" s="120">
        <v>4</v>
      </c>
      <c r="C117" s="177" t="s">
        <v>165</v>
      </c>
      <c r="D117" s="177"/>
      <c r="E117" s="120" t="s">
        <v>103</v>
      </c>
    </row>
    <row r="118" spans="2:5" ht="17.25" customHeight="1" x14ac:dyDescent="0.25">
      <c r="B118" s="121" t="s">
        <v>86</v>
      </c>
      <c r="C118" s="175" t="s">
        <v>166</v>
      </c>
      <c r="D118" s="175"/>
      <c r="E118" s="57">
        <f>E107</f>
        <v>429.71540252472005</v>
      </c>
    </row>
    <row r="119" spans="2:5" ht="17.25" customHeight="1" x14ac:dyDescent="0.25">
      <c r="B119" s="121" t="s">
        <v>96</v>
      </c>
      <c r="C119" s="175" t="s">
        <v>97</v>
      </c>
      <c r="D119" s="175"/>
      <c r="E119" s="57">
        <f>E113</f>
        <v>201.82499999999999</v>
      </c>
    </row>
    <row r="120" spans="2:5" ht="17.25" customHeight="1" x14ac:dyDescent="0.25">
      <c r="B120" s="177" t="s">
        <v>41</v>
      </c>
      <c r="C120" s="177"/>
      <c r="D120" s="177"/>
      <c r="E120" s="58">
        <f>SUM(E118:E119)</f>
        <v>631.54040252472009</v>
      </c>
    </row>
    <row r="121" spans="2:5" ht="17.25" customHeight="1" x14ac:dyDescent="0.25">
      <c r="B121" s="25"/>
      <c r="C121" s="25"/>
      <c r="D121" s="25"/>
      <c r="E121" s="25"/>
    </row>
    <row r="122" spans="2:5" ht="17.25" customHeight="1" x14ac:dyDescent="0.25">
      <c r="B122" s="25"/>
      <c r="C122" s="25"/>
      <c r="D122" s="25"/>
      <c r="E122" s="25"/>
    </row>
    <row r="123" spans="2:5" ht="17.25" customHeight="1" x14ac:dyDescent="0.25">
      <c r="B123" s="178" t="s">
        <v>101</v>
      </c>
      <c r="C123" s="178"/>
      <c r="D123" s="178"/>
      <c r="E123" s="178"/>
    </row>
    <row r="124" spans="2:5" ht="17.25" customHeight="1" x14ac:dyDescent="0.25">
      <c r="B124" s="25"/>
      <c r="C124" s="25"/>
      <c r="D124" s="25"/>
      <c r="E124" s="25"/>
    </row>
    <row r="125" spans="2:5" ht="17.25" customHeight="1" x14ac:dyDescent="0.25">
      <c r="B125" s="120">
        <v>5</v>
      </c>
      <c r="C125" s="177" t="s">
        <v>102</v>
      </c>
      <c r="D125" s="177"/>
      <c r="E125" s="120" t="s">
        <v>103</v>
      </c>
    </row>
    <row r="126" spans="2:5" ht="17.25" customHeight="1" x14ac:dyDescent="0.25">
      <c r="B126" s="121" t="s">
        <v>21</v>
      </c>
      <c r="C126" s="175" t="s">
        <v>167</v>
      </c>
      <c r="D126" s="175"/>
      <c r="E126" s="57">
        <f>Parâmetros!G100</f>
        <v>157.79083333333335</v>
      </c>
    </row>
    <row r="127" spans="2:5" ht="17.25" customHeight="1" x14ac:dyDescent="0.25">
      <c r="B127" s="121" t="s">
        <v>23</v>
      </c>
      <c r="C127" s="175" t="s">
        <v>9</v>
      </c>
      <c r="D127" s="175"/>
      <c r="E127" s="57">
        <f>Parâmetros!G101</f>
        <v>26.071999999999999</v>
      </c>
    </row>
    <row r="128" spans="2:5" ht="17.25" customHeight="1" x14ac:dyDescent="0.25">
      <c r="B128" s="121" t="s">
        <v>25</v>
      </c>
      <c r="C128" s="175" t="s">
        <v>10</v>
      </c>
      <c r="D128" s="175"/>
      <c r="E128" s="57">
        <f>Parâmetros!G103</f>
        <v>44.311799038461544</v>
      </c>
    </row>
    <row r="129" spans="2:5" ht="17.25" customHeight="1" x14ac:dyDescent="0.25">
      <c r="B129" s="121" t="s">
        <v>27</v>
      </c>
      <c r="C129" s="176" t="s">
        <v>168</v>
      </c>
      <c r="D129" s="176"/>
      <c r="E129" s="72">
        <f>Parâmetros!G104</f>
        <v>15</v>
      </c>
    </row>
    <row r="130" spans="2:5" ht="17.25" customHeight="1" x14ac:dyDescent="0.25">
      <c r="B130" s="121" t="s">
        <v>29</v>
      </c>
      <c r="C130" s="175" t="s">
        <v>75</v>
      </c>
      <c r="D130" s="175"/>
      <c r="E130" s="57">
        <f>Parâmetros!G105</f>
        <v>0</v>
      </c>
    </row>
    <row r="131" spans="2:5" ht="17.25" customHeight="1" x14ac:dyDescent="0.25">
      <c r="B131" s="177" t="s">
        <v>54</v>
      </c>
      <c r="C131" s="177"/>
      <c r="D131" s="177"/>
      <c r="E131" s="58">
        <f>SUM(E126:E130)</f>
        <v>243.1746323717949</v>
      </c>
    </row>
    <row r="132" spans="2:5" ht="17.25" customHeight="1" x14ac:dyDescent="0.25">
      <c r="B132" s="25"/>
      <c r="C132" s="25"/>
      <c r="D132" s="25"/>
      <c r="E132" s="25"/>
    </row>
    <row r="133" spans="2:5" ht="17.25" customHeight="1" x14ac:dyDescent="0.25">
      <c r="B133" s="25"/>
      <c r="C133" s="25"/>
      <c r="D133" s="25"/>
      <c r="E133" s="25"/>
    </row>
    <row r="134" spans="2:5" ht="17.25" customHeight="1" x14ac:dyDescent="0.25">
      <c r="B134" s="178" t="s">
        <v>109</v>
      </c>
      <c r="C134" s="178"/>
      <c r="D134" s="178"/>
      <c r="E134" s="178"/>
    </row>
    <row r="135" spans="2:5" ht="17.25" customHeight="1" x14ac:dyDescent="0.25">
      <c r="B135" s="25"/>
      <c r="C135" s="25"/>
      <c r="D135" s="25"/>
      <c r="E135" s="25"/>
    </row>
    <row r="136" spans="2:5" ht="17.25" customHeight="1" x14ac:dyDescent="0.25">
      <c r="B136" s="120">
        <v>6</v>
      </c>
      <c r="C136" s="73" t="s">
        <v>110</v>
      </c>
      <c r="D136" s="120" t="s">
        <v>20</v>
      </c>
      <c r="E136" s="120" t="s">
        <v>103</v>
      </c>
    </row>
    <row r="137" spans="2:5" ht="17.25" customHeight="1" x14ac:dyDescent="0.25">
      <c r="B137" s="121" t="s">
        <v>21</v>
      </c>
      <c r="C137" s="56" t="s">
        <v>169</v>
      </c>
      <c r="D137" s="74">
        <f>Parâmetros!E131</f>
        <v>0.06</v>
      </c>
      <c r="E137" s="75">
        <f>E154*D137</f>
        <v>370.15887025443021</v>
      </c>
    </row>
    <row r="138" spans="2:5" ht="17.25" customHeight="1" x14ac:dyDescent="0.25">
      <c r="B138" s="121" t="s">
        <v>23</v>
      </c>
      <c r="C138" s="56" t="s">
        <v>170</v>
      </c>
      <c r="D138" s="46">
        <f>Parâmetros!D131</f>
        <v>6.7900000000000002E-2</v>
      </c>
      <c r="E138" s="65">
        <f>D138*(E154+E137)</f>
        <v>444.03024212820605</v>
      </c>
    </row>
    <row r="139" spans="2:5" ht="17.25" customHeight="1" x14ac:dyDescent="0.25">
      <c r="B139" s="121" t="s">
        <v>25</v>
      </c>
      <c r="C139" s="56" t="s">
        <v>171</v>
      </c>
      <c r="D139" s="46">
        <f>SUM(D140:D142)</f>
        <v>5.6499999999999995E-2</v>
      </c>
      <c r="E139" s="65">
        <f>((E154+E137+E138)/(1-D139))*D139</f>
        <v>418.19603003625588</v>
      </c>
    </row>
    <row r="140" spans="2:5" ht="17.25" customHeight="1" x14ac:dyDescent="0.25">
      <c r="B140" s="121"/>
      <c r="C140" s="56" t="s">
        <v>172</v>
      </c>
      <c r="D140" s="45">
        <f>Parâmetros!G114</f>
        <v>3.6499999999999998E-2</v>
      </c>
      <c r="E140" s="65">
        <f>((E154+E137+E138)/(1-D139))*D140</f>
        <v>270.16203710306797</v>
      </c>
    </row>
    <row r="141" spans="2:5" ht="17.25" customHeight="1" x14ac:dyDescent="0.25">
      <c r="B141" s="121"/>
      <c r="C141" s="56" t="s">
        <v>114</v>
      </c>
      <c r="D141" s="46">
        <f>Parâmetros!G115</f>
        <v>0</v>
      </c>
      <c r="E141" s="65">
        <f>((E154+E137+E138)/(1-D139))*D141</f>
        <v>0</v>
      </c>
    </row>
    <row r="142" spans="2:5" ht="17.25" customHeight="1" x14ac:dyDescent="0.25">
      <c r="B142" s="121"/>
      <c r="C142" s="56" t="s">
        <v>173</v>
      </c>
      <c r="D142" s="150">
        <f>Parâmetros!G131</f>
        <v>0.02</v>
      </c>
      <c r="E142" s="65">
        <f>((E154+E137+E138)/(1-D139))*D142</f>
        <v>148.03399293318793</v>
      </c>
    </row>
    <row r="143" spans="2:5" ht="17.25" customHeight="1" x14ac:dyDescent="0.25">
      <c r="B143" s="177" t="s">
        <v>54</v>
      </c>
      <c r="C143" s="177"/>
      <c r="D143" s="21">
        <f>SUM(D137:D139)</f>
        <v>0.18440000000000001</v>
      </c>
      <c r="E143" s="58">
        <f>SUM(E137:E142)</f>
        <v>1650.5811724551479</v>
      </c>
    </row>
    <row r="144" spans="2:5" ht="17.25" customHeight="1" x14ac:dyDescent="0.25">
      <c r="B144" s="25"/>
      <c r="C144" s="25"/>
      <c r="D144" s="25"/>
      <c r="E144" s="25"/>
    </row>
    <row r="145" spans="2:5" ht="17.25" customHeight="1" x14ac:dyDescent="0.25">
      <c r="B145" s="25"/>
      <c r="C145" s="25"/>
      <c r="D145" s="25"/>
      <c r="E145" s="25"/>
    </row>
    <row r="146" spans="2:5" ht="17.25" customHeight="1" x14ac:dyDescent="0.25">
      <c r="B146" s="178" t="s">
        <v>174</v>
      </c>
      <c r="C146" s="178"/>
      <c r="D146" s="178"/>
      <c r="E146" s="178"/>
    </row>
    <row r="147" spans="2:5" ht="17.25" customHeight="1" x14ac:dyDescent="0.25">
      <c r="B147" s="25"/>
      <c r="C147" s="25"/>
      <c r="D147" s="25"/>
      <c r="E147" s="25"/>
    </row>
    <row r="148" spans="2:5" ht="17.25" customHeight="1" x14ac:dyDescent="0.25">
      <c r="B148" s="120"/>
      <c r="C148" s="177" t="s">
        <v>175</v>
      </c>
      <c r="D148" s="177"/>
      <c r="E148" s="120" t="s">
        <v>103</v>
      </c>
    </row>
    <row r="149" spans="2:5" ht="17.25" customHeight="1" x14ac:dyDescent="0.25">
      <c r="B149" s="120" t="s">
        <v>21</v>
      </c>
      <c r="C149" s="175" t="s">
        <v>18</v>
      </c>
      <c r="D149" s="175"/>
      <c r="E149" s="57">
        <f>E31</f>
        <v>2691</v>
      </c>
    </row>
    <row r="150" spans="2:5" ht="17.25" customHeight="1" x14ac:dyDescent="0.25">
      <c r="B150" s="120" t="s">
        <v>23</v>
      </c>
      <c r="C150" s="175" t="s">
        <v>35</v>
      </c>
      <c r="D150" s="175"/>
      <c r="E150" s="57">
        <f>E78</f>
        <v>2424.094819343989</v>
      </c>
    </row>
    <row r="151" spans="2:5" ht="17.25" customHeight="1" x14ac:dyDescent="0.25">
      <c r="B151" s="120" t="s">
        <v>25</v>
      </c>
      <c r="C151" s="175" t="s">
        <v>76</v>
      </c>
      <c r="D151" s="175"/>
      <c r="E151" s="57">
        <f>E90</f>
        <v>179.50465000000003</v>
      </c>
    </row>
    <row r="152" spans="2:5" ht="17.25" customHeight="1" x14ac:dyDescent="0.25">
      <c r="B152" s="120" t="s">
        <v>27</v>
      </c>
      <c r="C152" s="175" t="s">
        <v>84</v>
      </c>
      <c r="D152" s="175"/>
      <c r="E152" s="57">
        <f>E120</f>
        <v>631.54040252472009</v>
      </c>
    </row>
    <row r="153" spans="2:5" ht="17.25" customHeight="1" x14ac:dyDescent="0.25">
      <c r="B153" s="120" t="s">
        <v>29</v>
      </c>
      <c r="C153" s="175" t="s">
        <v>101</v>
      </c>
      <c r="D153" s="175"/>
      <c r="E153" s="57">
        <f>E131</f>
        <v>243.1746323717949</v>
      </c>
    </row>
    <row r="154" spans="2:5" ht="17.25" customHeight="1" x14ac:dyDescent="0.25">
      <c r="B154" s="177" t="s">
        <v>176</v>
      </c>
      <c r="C154" s="177"/>
      <c r="D154" s="177"/>
      <c r="E154" s="62">
        <f>SUM(E149:E153)</f>
        <v>6169.314504240504</v>
      </c>
    </row>
    <row r="155" spans="2:5" ht="17.25" customHeight="1" x14ac:dyDescent="0.25">
      <c r="B155" s="120" t="s">
        <v>31</v>
      </c>
      <c r="C155" s="175" t="s">
        <v>177</v>
      </c>
      <c r="D155" s="175"/>
      <c r="E155" s="57">
        <f>E143</f>
        <v>1650.5811724551479</v>
      </c>
    </row>
    <row r="156" spans="2:5" ht="17.25" customHeight="1" x14ac:dyDescent="0.25">
      <c r="B156" s="177" t="s">
        <v>178</v>
      </c>
      <c r="C156" s="177"/>
      <c r="D156" s="177"/>
      <c r="E156" s="62">
        <f>TRUNC(SUM(E154:E155),2)</f>
        <v>7819.89</v>
      </c>
    </row>
    <row r="157" spans="2:5" ht="17.25" customHeight="1" x14ac:dyDescent="0.25">
      <c r="B157" s="25"/>
      <c r="C157" s="25"/>
      <c r="D157" s="25"/>
      <c r="E157" s="25"/>
    </row>
    <row r="158" spans="2:5" ht="17.25" customHeight="1" x14ac:dyDescent="0.25">
      <c r="B158" s="178" t="s">
        <v>179</v>
      </c>
      <c r="C158" s="178"/>
      <c r="D158" s="178"/>
      <c r="E158" s="178"/>
    </row>
    <row r="159" spans="2:5" ht="17.25" customHeight="1" x14ac:dyDescent="0.25">
      <c r="B159" s="25"/>
      <c r="C159" s="25"/>
      <c r="D159" s="25"/>
      <c r="E159" s="25"/>
    </row>
    <row r="160" spans="2:5" ht="17.25" customHeight="1" x14ac:dyDescent="0.25">
      <c r="B160" s="25"/>
      <c r="C160" s="196" t="s">
        <v>180</v>
      </c>
      <c r="D160" s="196"/>
      <c r="E160" s="76">
        <f>E156</f>
        <v>7819.89</v>
      </c>
    </row>
    <row r="161" spans="2:5" ht="17.25" customHeight="1" x14ac:dyDescent="0.25">
      <c r="B161" s="25"/>
      <c r="C161" s="196" t="s">
        <v>133</v>
      </c>
      <c r="D161" s="196"/>
      <c r="E161" s="77">
        <f>D19</f>
        <v>1</v>
      </c>
    </row>
    <row r="162" spans="2:5" ht="17.25" customHeight="1" x14ac:dyDescent="0.25">
      <c r="B162" s="25"/>
      <c r="C162" s="197" t="s">
        <v>181</v>
      </c>
      <c r="D162" s="197"/>
      <c r="E162" s="78">
        <f>E160*E161</f>
        <v>7819.89</v>
      </c>
    </row>
    <row r="163" spans="2:5" ht="17.25" customHeight="1" x14ac:dyDescent="0.25">
      <c r="B163" s="25"/>
      <c r="C163" s="25"/>
      <c r="D163" s="25"/>
      <c r="E163" s="25"/>
    </row>
    <row r="164" spans="2:5" ht="17.25" customHeight="1" x14ac:dyDescent="0.25">
      <c r="B164" s="25"/>
      <c r="C164" s="25"/>
      <c r="D164" s="25"/>
      <c r="E164" s="25"/>
    </row>
    <row r="165" spans="2:5" ht="17.25" customHeight="1" x14ac:dyDescent="0.25">
      <c r="B165" s="25"/>
      <c r="C165" s="25"/>
      <c r="D165" s="25"/>
      <c r="E165" s="25"/>
    </row>
    <row r="166" spans="2:5" ht="17.25" customHeight="1" x14ac:dyDescent="0.25">
      <c r="B166" s="25"/>
      <c r="C166" s="25"/>
      <c r="D166" s="25"/>
      <c r="E166" s="25"/>
    </row>
    <row r="167" spans="2:5" ht="17.25" customHeight="1" x14ac:dyDescent="0.25">
      <c r="B167" s="25"/>
      <c r="C167" s="25"/>
      <c r="D167" s="25"/>
      <c r="E167" s="25"/>
    </row>
    <row r="168" spans="2:5" ht="17.25" customHeight="1" x14ac:dyDescent="0.25">
      <c r="B168" s="25"/>
      <c r="C168" s="25"/>
      <c r="D168" s="25"/>
      <c r="E168" s="25"/>
    </row>
    <row r="169" spans="2:5" ht="17.25" customHeight="1" x14ac:dyDescent="0.25">
      <c r="B169" s="25"/>
      <c r="C169" s="25"/>
      <c r="D169" s="25"/>
      <c r="E169" s="25"/>
    </row>
    <row r="170" spans="2:5" ht="17.25" customHeight="1" x14ac:dyDescent="0.25">
      <c r="B170" s="25"/>
      <c r="C170" s="25"/>
      <c r="D170" s="25"/>
      <c r="E170" s="25"/>
    </row>
    <row r="171" spans="2:5" ht="17.25" customHeight="1" x14ac:dyDescent="0.25">
      <c r="B171" s="25"/>
      <c r="C171" s="25"/>
      <c r="D171" s="25"/>
      <c r="E171" s="25"/>
    </row>
    <row r="172" spans="2:5" ht="17.25" customHeight="1" x14ac:dyDescent="0.25">
      <c r="B172" s="25"/>
      <c r="C172" s="25"/>
      <c r="D172" s="25"/>
      <c r="E172" s="25"/>
    </row>
    <row r="173" spans="2:5" ht="17.25" customHeight="1" x14ac:dyDescent="0.25">
      <c r="B173" s="25"/>
      <c r="C173" s="25"/>
      <c r="D173" s="25"/>
      <c r="E173" s="25"/>
    </row>
    <row r="174" spans="2:5" ht="17.25" customHeight="1" x14ac:dyDescent="0.25">
      <c r="B174" s="25"/>
      <c r="C174" s="25"/>
      <c r="D174" s="25"/>
      <c r="E174" s="25"/>
    </row>
    <row r="175" spans="2:5" ht="17.25" customHeight="1" x14ac:dyDescent="0.25">
      <c r="B175" s="25"/>
      <c r="C175" s="25"/>
      <c r="D175" s="25"/>
      <c r="E175" s="25"/>
    </row>
    <row r="176" spans="2:5" ht="17.25" customHeight="1" x14ac:dyDescent="0.25">
      <c r="B176" s="25"/>
      <c r="C176" s="25"/>
      <c r="D176" s="25"/>
      <c r="E176" s="25"/>
    </row>
    <row r="177" spans="2:5" ht="17.25" customHeight="1" x14ac:dyDescent="0.25">
      <c r="B177" s="25"/>
      <c r="C177" s="25"/>
      <c r="D177" s="25"/>
      <c r="E177" s="25"/>
    </row>
    <row r="178" spans="2:5" ht="17.25" customHeight="1" x14ac:dyDescent="0.25">
      <c r="B178" s="25"/>
      <c r="C178" s="25"/>
      <c r="D178" s="25"/>
      <c r="E178" s="25"/>
    </row>
    <row r="179" spans="2:5" ht="17.25" customHeight="1" x14ac:dyDescent="0.25">
      <c r="B179" s="25"/>
      <c r="C179" s="25"/>
      <c r="D179" s="25"/>
      <c r="E179" s="25"/>
    </row>
    <row r="180" spans="2:5" ht="17.25" customHeight="1" x14ac:dyDescent="0.25">
      <c r="B180" s="25"/>
      <c r="C180" s="25"/>
      <c r="D180" s="25"/>
      <c r="E180" s="25"/>
    </row>
    <row r="181" spans="2:5" ht="17.25" customHeight="1" x14ac:dyDescent="0.25">
      <c r="B181" s="25"/>
      <c r="C181" s="25"/>
      <c r="D181" s="25"/>
      <c r="E181" s="25"/>
    </row>
    <row r="182" spans="2:5" ht="17.25" customHeight="1" x14ac:dyDescent="0.25">
      <c r="B182" s="25"/>
      <c r="C182" s="25"/>
      <c r="D182" s="25"/>
      <c r="E182" s="25"/>
    </row>
    <row r="183" spans="2:5" ht="17.25" customHeight="1" x14ac:dyDescent="0.25">
      <c r="B183" s="25"/>
      <c r="C183" s="25"/>
      <c r="D183" s="25"/>
      <c r="E183" s="25"/>
    </row>
    <row r="184" spans="2:5" ht="17.25" customHeight="1" x14ac:dyDescent="0.25">
      <c r="B184" s="25"/>
      <c r="C184" s="25"/>
      <c r="D184" s="25"/>
      <c r="E184" s="25"/>
    </row>
    <row r="185" spans="2:5" ht="17.25" customHeight="1" x14ac:dyDescent="0.25">
      <c r="B185" s="25"/>
      <c r="C185" s="25"/>
      <c r="D185" s="25"/>
      <c r="E185" s="25"/>
    </row>
    <row r="186" spans="2:5" ht="17.25" customHeight="1" x14ac:dyDescent="0.25">
      <c r="B186" s="25"/>
      <c r="C186" s="25"/>
      <c r="D186" s="25"/>
      <c r="E186" s="25"/>
    </row>
    <row r="187" spans="2:5" ht="17.25" customHeight="1" x14ac:dyDescent="0.25">
      <c r="B187" s="25"/>
      <c r="C187" s="25"/>
      <c r="D187" s="25"/>
      <c r="E187" s="25"/>
    </row>
    <row r="188" spans="2:5" ht="17.25" customHeight="1" x14ac:dyDescent="0.25">
      <c r="B188" s="25"/>
      <c r="C188" s="25"/>
      <c r="D188" s="25"/>
      <c r="E188" s="25"/>
    </row>
    <row r="189" spans="2:5" ht="17.25" customHeight="1" x14ac:dyDescent="0.25">
      <c r="B189" s="25"/>
      <c r="C189" s="25"/>
      <c r="D189" s="25"/>
      <c r="E189" s="25"/>
    </row>
    <row r="190" spans="2:5" ht="17.25" customHeight="1" x14ac:dyDescent="0.25">
      <c r="B190" s="25"/>
      <c r="C190" s="25"/>
      <c r="D190" s="25"/>
      <c r="E190" s="25"/>
    </row>
    <row r="191" spans="2:5" ht="17.25" customHeight="1" x14ac:dyDescent="0.25">
      <c r="B191" s="25"/>
      <c r="C191" s="25"/>
      <c r="D191" s="25"/>
      <c r="E191" s="25"/>
    </row>
    <row r="192" spans="2:5" ht="17.25" customHeight="1" x14ac:dyDescent="0.25">
      <c r="B192" s="25"/>
      <c r="C192" s="25"/>
      <c r="D192" s="25"/>
      <c r="E192" s="25"/>
    </row>
    <row r="193" spans="2:5" ht="17.25" customHeight="1" x14ac:dyDescent="0.25">
      <c r="B193" s="25"/>
      <c r="C193" s="25"/>
      <c r="D193" s="25"/>
      <c r="E193" s="25"/>
    </row>
    <row r="194" spans="2:5" ht="17.25" customHeight="1" x14ac:dyDescent="0.25">
      <c r="B194" s="25"/>
      <c r="C194" s="25"/>
      <c r="D194" s="25"/>
      <c r="E194" s="25"/>
    </row>
    <row r="195" spans="2:5" ht="17.25" customHeight="1" x14ac:dyDescent="0.25">
      <c r="B195" s="25"/>
      <c r="C195" s="25"/>
      <c r="D195" s="25"/>
      <c r="E195" s="25"/>
    </row>
    <row r="196" spans="2:5" ht="17.25" customHeight="1" x14ac:dyDescent="0.25">
      <c r="B196" s="25"/>
      <c r="C196" s="25"/>
      <c r="D196" s="25"/>
      <c r="E196" s="25"/>
    </row>
    <row r="197" spans="2:5" ht="17.25" customHeight="1" x14ac:dyDescent="0.25">
      <c r="B197" s="25"/>
      <c r="C197" s="25"/>
      <c r="D197" s="25"/>
      <c r="E197" s="25"/>
    </row>
    <row r="198" spans="2:5" ht="17.25" customHeight="1" x14ac:dyDescent="0.25">
      <c r="B198" s="25"/>
      <c r="C198" s="25"/>
      <c r="D198" s="25"/>
      <c r="E198" s="25"/>
    </row>
    <row r="199" spans="2:5" ht="17.25" customHeight="1" x14ac:dyDescent="0.25">
      <c r="B199" s="25"/>
      <c r="C199" s="25"/>
      <c r="D199" s="25"/>
      <c r="E199" s="25"/>
    </row>
    <row r="200" spans="2:5" ht="17.25" customHeight="1" x14ac:dyDescent="0.25">
      <c r="B200" s="25"/>
      <c r="C200" s="25"/>
      <c r="D200" s="25"/>
      <c r="E200" s="25"/>
    </row>
    <row r="201" spans="2:5" ht="17.25" customHeight="1" x14ac:dyDescent="0.25">
      <c r="B201" s="25"/>
      <c r="C201" s="25"/>
      <c r="D201" s="25"/>
      <c r="E201" s="25"/>
    </row>
    <row r="202" spans="2:5" ht="17.25" customHeight="1" x14ac:dyDescent="0.25">
      <c r="B202" s="25"/>
      <c r="C202" s="25"/>
      <c r="D202" s="25"/>
      <c r="E202" s="25"/>
    </row>
    <row r="203" spans="2:5" ht="17.25" customHeight="1" x14ac:dyDescent="0.25">
      <c r="B203" s="25"/>
      <c r="C203" s="25"/>
      <c r="D203" s="25"/>
      <c r="E203" s="25"/>
    </row>
    <row r="204" spans="2:5" ht="17.25" customHeight="1" x14ac:dyDescent="0.25">
      <c r="B204" s="25"/>
      <c r="C204" s="25"/>
      <c r="D204" s="25"/>
      <c r="E204" s="25"/>
    </row>
    <row r="205" spans="2:5" ht="17.25" customHeight="1" x14ac:dyDescent="0.25">
      <c r="B205" s="25"/>
      <c r="C205" s="25"/>
      <c r="D205" s="25"/>
      <c r="E205" s="25"/>
    </row>
    <row r="206" spans="2:5" ht="17.25" customHeight="1" x14ac:dyDescent="0.25">
      <c r="B206" s="25"/>
      <c r="C206" s="25"/>
      <c r="D206" s="25"/>
      <c r="E206" s="25"/>
    </row>
    <row r="207" spans="2:5" ht="17.25" customHeight="1" x14ac:dyDescent="0.25">
      <c r="B207" s="25"/>
      <c r="C207" s="25"/>
      <c r="D207" s="25"/>
      <c r="E207" s="25"/>
    </row>
    <row r="208" spans="2:5" ht="17.25" customHeight="1" x14ac:dyDescent="0.25">
      <c r="B208" s="25"/>
      <c r="C208" s="25"/>
      <c r="D208" s="25"/>
      <c r="E208" s="25"/>
    </row>
    <row r="209" spans="2:5" ht="17.25" customHeight="1" x14ac:dyDescent="0.25">
      <c r="B209" s="25"/>
      <c r="C209" s="25"/>
      <c r="D209" s="25"/>
      <c r="E209" s="25"/>
    </row>
    <row r="210" spans="2:5" ht="17.25" customHeight="1" x14ac:dyDescent="0.25">
      <c r="B210" s="25"/>
      <c r="C210" s="25"/>
      <c r="D210" s="25"/>
      <c r="E210" s="25"/>
    </row>
    <row r="211" spans="2:5" ht="17.25" customHeight="1" x14ac:dyDescent="0.25">
      <c r="B211" s="25"/>
      <c r="C211" s="25"/>
      <c r="D211" s="25"/>
      <c r="E211" s="25"/>
    </row>
    <row r="212" spans="2:5" ht="17.25" customHeight="1" x14ac:dyDescent="0.25">
      <c r="B212" s="25"/>
      <c r="C212" s="25"/>
      <c r="D212" s="25"/>
      <c r="E212" s="25"/>
    </row>
    <row r="213" spans="2:5" ht="17.25" customHeight="1" x14ac:dyDescent="0.25">
      <c r="B213" s="25"/>
      <c r="C213" s="25"/>
      <c r="D213" s="25"/>
      <c r="E213" s="25"/>
    </row>
    <row r="214" spans="2:5" ht="17.25" customHeight="1" x14ac:dyDescent="0.25">
      <c r="B214" s="25"/>
      <c r="C214" s="25"/>
      <c r="D214" s="25"/>
      <c r="E214" s="25"/>
    </row>
    <row r="215" spans="2:5" ht="17.25" customHeight="1" x14ac:dyDescent="0.25">
      <c r="B215" s="25"/>
      <c r="C215" s="25"/>
      <c r="D215" s="25"/>
      <c r="E215" s="25"/>
    </row>
    <row r="216" spans="2:5" ht="17.25" customHeight="1" x14ac:dyDescent="0.25">
      <c r="B216" s="25"/>
      <c r="C216" s="25"/>
      <c r="D216" s="25"/>
      <c r="E216" s="25"/>
    </row>
    <row r="217" spans="2:5" ht="17.25" customHeight="1" x14ac:dyDescent="0.25">
      <c r="B217" s="25"/>
      <c r="C217" s="25"/>
      <c r="D217" s="25"/>
      <c r="E217" s="25"/>
    </row>
    <row r="218" spans="2:5" ht="17.25" customHeight="1" x14ac:dyDescent="0.25">
      <c r="B218" s="25"/>
      <c r="C218" s="25"/>
      <c r="D218" s="25"/>
      <c r="E218" s="25"/>
    </row>
    <row r="219" spans="2:5" ht="17.25" customHeight="1" x14ac:dyDescent="0.25">
      <c r="B219" s="25"/>
      <c r="C219" s="25"/>
      <c r="D219" s="25"/>
      <c r="E219" s="25"/>
    </row>
    <row r="220" spans="2:5" ht="17.25" customHeight="1" x14ac:dyDescent="0.25">
      <c r="B220" s="25"/>
      <c r="C220" s="25"/>
      <c r="D220" s="25"/>
      <c r="E220" s="25"/>
    </row>
    <row r="221" spans="2:5" ht="17.25" customHeight="1" x14ac:dyDescent="0.25">
      <c r="B221" s="25"/>
      <c r="C221" s="25"/>
      <c r="D221" s="25"/>
      <c r="E221" s="25"/>
    </row>
    <row r="222" spans="2:5" ht="17.25" customHeight="1" x14ac:dyDescent="0.25">
      <c r="B222" s="25"/>
      <c r="C222" s="25"/>
      <c r="D222" s="25"/>
      <c r="E222" s="25"/>
    </row>
    <row r="223" spans="2:5" ht="17.25" customHeight="1" x14ac:dyDescent="0.25">
      <c r="B223" s="25"/>
      <c r="C223" s="25"/>
      <c r="D223" s="25"/>
      <c r="E223" s="25"/>
    </row>
    <row r="224" spans="2:5" ht="17.25" customHeight="1" x14ac:dyDescent="0.25">
      <c r="B224" s="25"/>
      <c r="C224" s="25"/>
      <c r="D224" s="25"/>
      <c r="E224" s="25"/>
    </row>
    <row r="225" spans="2:5" ht="17.25" customHeight="1" x14ac:dyDescent="0.25">
      <c r="B225" s="25"/>
      <c r="C225" s="25"/>
      <c r="D225" s="25"/>
      <c r="E225" s="25"/>
    </row>
    <row r="226" spans="2:5" ht="17.25" customHeight="1" x14ac:dyDescent="0.25">
      <c r="B226" s="25"/>
      <c r="C226" s="25"/>
      <c r="D226" s="25"/>
      <c r="E226" s="25"/>
    </row>
    <row r="227" spans="2:5" ht="17.25" customHeight="1" x14ac:dyDescent="0.25">
      <c r="B227" s="25"/>
      <c r="C227" s="25"/>
      <c r="D227" s="25"/>
      <c r="E227" s="25"/>
    </row>
    <row r="228" spans="2:5" ht="17.25" customHeight="1" x14ac:dyDescent="0.25">
      <c r="B228" s="25"/>
      <c r="C228" s="25"/>
      <c r="D228" s="25"/>
      <c r="E228" s="25"/>
    </row>
    <row r="229" spans="2:5" ht="17.25" customHeight="1" x14ac:dyDescent="0.25">
      <c r="B229" s="25"/>
      <c r="C229" s="25"/>
      <c r="D229" s="25"/>
      <c r="E229" s="25"/>
    </row>
    <row r="230" spans="2:5" ht="17.25" customHeight="1" x14ac:dyDescent="0.25">
      <c r="B230" s="25"/>
      <c r="C230" s="25"/>
      <c r="D230" s="25"/>
      <c r="E230" s="25"/>
    </row>
    <row r="231" spans="2:5" ht="17.25" customHeight="1" x14ac:dyDescent="0.25">
      <c r="B231" s="25"/>
      <c r="C231" s="25"/>
      <c r="D231" s="25"/>
      <c r="E231" s="25"/>
    </row>
    <row r="232" spans="2:5" ht="17.25" customHeight="1" x14ac:dyDescent="0.25">
      <c r="B232" s="25"/>
      <c r="C232" s="25"/>
      <c r="D232" s="25"/>
      <c r="E232" s="25"/>
    </row>
    <row r="233" spans="2:5" ht="17.25" customHeight="1" x14ac:dyDescent="0.25">
      <c r="B233" s="25"/>
      <c r="C233" s="25"/>
      <c r="D233" s="25"/>
      <c r="E233" s="25"/>
    </row>
    <row r="234" spans="2:5" ht="17.25" customHeight="1" x14ac:dyDescent="0.25">
      <c r="B234" s="25"/>
      <c r="C234" s="25"/>
      <c r="D234" s="25"/>
      <c r="E234" s="25"/>
    </row>
    <row r="235" spans="2:5" ht="17.25" customHeight="1" x14ac:dyDescent="0.25">
      <c r="B235" s="25"/>
      <c r="C235" s="25"/>
      <c r="D235" s="25"/>
      <c r="E235" s="25"/>
    </row>
    <row r="236" spans="2:5" ht="17.25" customHeight="1" x14ac:dyDescent="0.25">
      <c r="B236" s="25"/>
      <c r="C236" s="25"/>
      <c r="D236" s="25"/>
      <c r="E236" s="25"/>
    </row>
    <row r="237" spans="2:5" ht="17.25" customHeight="1" x14ac:dyDescent="0.25">
      <c r="B237" s="25"/>
      <c r="C237" s="25"/>
      <c r="D237" s="25"/>
      <c r="E237" s="25"/>
    </row>
    <row r="238" spans="2:5" ht="17.25" customHeight="1" x14ac:dyDescent="0.25">
      <c r="B238" s="25"/>
      <c r="C238" s="25"/>
      <c r="D238" s="25"/>
      <c r="E238" s="25"/>
    </row>
    <row r="239" spans="2:5" ht="17.25" customHeight="1" x14ac:dyDescent="0.25">
      <c r="B239" s="25"/>
      <c r="C239" s="25"/>
      <c r="D239" s="25"/>
      <c r="E239" s="25"/>
    </row>
    <row r="240" spans="2:5" ht="17.25" customHeight="1" x14ac:dyDescent="0.25">
      <c r="B240" s="25"/>
      <c r="C240" s="25"/>
      <c r="D240" s="25"/>
      <c r="E240" s="25"/>
    </row>
    <row r="241" spans="2:5" ht="17.25" customHeight="1" x14ac:dyDescent="0.25">
      <c r="B241" s="25"/>
      <c r="C241" s="25"/>
      <c r="D241" s="25"/>
      <c r="E241" s="25"/>
    </row>
    <row r="242" spans="2:5" ht="17.25" customHeight="1" x14ac:dyDescent="0.25">
      <c r="B242" s="25"/>
      <c r="C242" s="25"/>
      <c r="D242" s="25"/>
      <c r="E242" s="25"/>
    </row>
    <row r="243" spans="2:5" ht="17.25" customHeight="1" x14ac:dyDescent="0.25">
      <c r="B243" s="25"/>
      <c r="C243" s="25"/>
      <c r="D243" s="25"/>
      <c r="E243" s="25"/>
    </row>
    <row r="244" spans="2:5" ht="17.25" customHeight="1" x14ac:dyDescent="0.25">
      <c r="B244" s="25"/>
      <c r="C244" s="25"/>
      <c r="D244" s="25"/>
      <c r="E244" s="25"/>
    </row>
    <row r="245" spans="2:5" ht="17.25" customHeight="1" x14ac:dyDescent="0.25">
      <c r="B245" s="25"/>
      <c r="C245" s="25"/>
      <c r="D245" s="25"/>
      <c r="E245" s="25"/>
    </row>
    <row r="246" spans="2:5" ht="17.25" customHeight="1" x14ac:dyDescent="0.25">
      <c r="B246" s="25"/>
      <c r="C246" s="25"/>
      <c r="D246" s="25"/>
      <c r="E246" s="25"/>
    </row>
    <row r="247" spans="2:5" ht="17.25" customHeight="1" x14ac:dyDescent="0.25">
      <c r="B247" s="25"/>
      <c r="C247" s="25"/>
      <c r="D247" s="25"/>
      <c r="E247" s="25"/>
    </row>
    <row r="248" spans="2:5" ht="17.25" customHeight="1" x14ac:dyDescent="0.25">
      <c r="B248" s="25"/>
      <c r="C248" s="25"/>
      <c r="D248" s="25"/>
      <c r="E248" s="25"/>
    </row>
    <row r="249" spans="2:5" ht="17.25" customHeight="1" x14ac:dyDescent="0.25">
      <c r="B249" s="25"/>
      <c r="C249" s="25"/>
      <c r="D249" s="25"/>
      <c r="E249" s="25"/>
    </row>
    <row r="250" spans="2:5" ht="17.25" customHeight="1" x14ac:dyDescent="0.25">
      <c r="B250" s="25"/>
      <c r="C250" s="25"/>
      <c r="D250" s="25"/>
      <c r="E250" s="25"/>
    </row>
    <row r="251" spans="2:5" ht="17.25" customHeight="1" x14ac:dyDescent="0.25">
      <c r="B251" s="25"/>
      <c r="C251" s="25"/>
      <c r="D251" s="25"/>
      <c r="E251" s="25"/>
    </row>
    <row r="252" spans="2:5" ht="17.25" customHeight="1" x14ac:dyDescent="0.25">
      <c r="B252" s="25"/>
      <c r="C252" s="25"/>
      <c r="D252" s="25"/>
      <c r="E252" s="25"/>
    </row>
    <row r="253" spans="2:5" ht="17.25" customHeight="1" x14ac:dyDescent="0.25">
      <c r="B253" s="25"/>
      <c r="C253" s="25"/>
      <c r="D253" s="25"/>
      <c r="E253" s="25"/>
    </row>
    <row r="254" spans="2:5" ht="17.25" customHeight="1" x14ac:dyDescent="0.25">
      <c r="B254" s="25"/>
      <c r="C254" s="25"/>
      <c r="D254" s="25"/>
      <c r="E254" s="25"/>
    </row>
    <row r="255" spans="2:5" ht="17.25" customHeight="1" x14ac:dyDescent="0.25">
      <c r="B255" s="25"/>
      <c r="C255" s="25"/>
      <c r="D255" s="25"/>
      <c r="E255" s="25"/>
    </row>
    <row r="256" spans="2:5" ht="17.25" customHeight="1" x14ac:dyDescent="0.25">
      <c r="B256" s="25"/>
      <c r="C256" s="25"/>
      <c r="D256" s="25"/>
      <c r="E256" s="25"/>
    </row>
    <row r="257" spans="2:5" ht="17.25" customHeight="1" x14ac:dyDescent="0.25">
      <c r="B257" s="25"/>
      <c r="C257" s="25"/>
      <c r="D257" s="25"/>
      <c r="E257" s="25"/>
    </row>
    <row r="258" spans="2:5" ht="17.25" customHeight="1" x14ac:dyDescent="0.25">
      <c r="B258" s="25"/>
      <c r="C258" s="25"/>
      <c r="D258" s="25"/>
      <c r="E258" s="25"/>
    </row>
    <row r="259" spans="2:5" ht="17.25" customHeight="1" x14ac:dyDescent="0.25">
      <c r="B259" s="25"/>
      <c r="C259" s="25"/>
      <c r="D259" s="25"/>
      <c r="E259" s="25"/>
    </row>
    <row r="260" spans="2:5" ht="17.25" customHeight="1" x14ac:dyDescent="0.25">
      <c r="B260" s="25"/>
      <c r="C260" s="25"/>
      <c r="D260" s="25"/>
      <c r="E260" s="25"/>
    </row>
    <row r="261" spans="2:5" ht="17.25" customHeight="1" x14ac:dyDescent="0.25">
      <c r="B261" s="25"/>
      <c r="C261" s="25"/>
      <c r="D261" s="25"/>
      <c r="E261" s="25"/>
    </row>
    <row r="262" spans="2:5" ht="17.25" customHeight="1" x14ac:dyDescent="0.25">
      <c r="B262" s="25"/>
      <c r="C262" s="25"/>
      <c r="D262" s="25"/>
      <c r="E262" s="25"/>
    </row>
    <row r="263" spans="2:5" ht="17.25" customHeight="1" x14ac:dyDescent="0.25">
      <c r="B263" s="25"/>
      <c r="C263" s="25"/>
      <c r="D263" s="25"/>
      <c r="E263" s="25"/>
    </row>
    <row r="264" spans="2:5" ht="17.25" customHeight="1" x14ac:dyDescent="0.25">
      <c r="B264" s="25"/>
      <c r="C264" s="25"/>
      <c r="D264" s="25"/>
      <c r="E264" s="25"/>
    </row>
    <row r="265" spans="2:5" ht="17.25" customHeight="1" x14ac:dyDescent="0.25">
      <c r="B265" s="25"/>
      <c r="C265" s="25"/>
      <c r="D265" s="25"/>
      <c r="E265" s="25"/>
    </row>
    <row r="266" spans="2:5" ht="17.25" customHeight="1" x14ac:dyDescent="0.25">
      <c r="B266" s="25"/>
      <c r="C266" s="25"/>
      <c r="D266" s="25"/>
      <c r="E266" s="25"/>
    </row>
    <row r="267" spans="2:5" ht="17.25" customHeight="1" x14ac:dyDescent="0.25">
      <c r="B267" s="25"/>
      <c r="C267" s="25"/>
      <c r="D267" s="25"/>
      <c r="E267" s="25"/>
    </row>
    <row r="268" spans="2:5" ht="17.25" customHeight="1" x14ac:dyDescent="0.25">
      <c r="B268" s="25"/>
      <c r="C268" s="25"/>
      <c r="D268" s="25"/>
      <c r="E268" s="25"/>
    </row>
    <row r="269" spans="2:5" ht="17.25" customHeight="1" x14ac:dyDescent="0.25">
      <c r="B269" s="25"/>
      <c r="C269" s="25"/>
      <c r="D269" s="25"/>
      <c r="E269" s="25"/>
    </row>
    <row r="270" spans="2:5" ht="17.25" customHeight="1" x14ac:dyDescent="0.25">
      <c r="B270" s="25"/>
      <c r="C270" s="25"/>
      <c r="D270" s="25"/>
      <c r="E270" s="25"/>
    </row>
    <row r="271" spans="2:5" ht="17.25" customHeight="1" x14ac:dyDescent="0.25">
      <c r="B271" s="25"/>
      <c r="C271" s="25"/>
      <c r="D271" s="25"/>
      <c r="E271" s="25"/>
    </row>
    <row r="272" spans="2:5" ht="17.25" customHeight="1" x14ac:dyDescent="0.25">
      <c r="B272" s="25"/>
      <c r="C272" s="25"/>
      <c r="D272" s="25"/>
      <c r="E272" s="25"/>
    </row>
    <row r="273" spans="2:5" ht="17.25" customHeight="1" x14ac:dyDescent="0.25">
      <c r="B273" s="25"/>
      <c r="C273" s="25"/>
      <c r="D273" s="25"/>
      <c r="E273" s="25"/>
    </row>
    <row r="274" spans="2:5" ht="17.25" customHeight="1" x14ac:dyDescent="0.25">
      <c r="B274" s="25"/>
      <c r="C274" s="25"/>
      <c r="D274" s="25"/>
      <c r="E274" s="25"/>
    </row>
    <row r="275" spans="2:5" ht="17.25" customHeight="1" x14ac:dyDescent="0.25">
      <c r="B275" s="25"/>
      <c r="C275" s="25"/>
      <c r="D275" s="25"/>
      <c r="E275" s="25"/>
    </row>
    <row r="276" spans="2:5" ht="17.25" customHeight="1" x14ac:dyDescent="0.25">
      <c r="B276" s="25"/>
      <c r="C276" s="25"/>
      <c r="D276" s="25"/>
      <c r="E276" s="25"/>
    </row>
    <row r="277" spans="2:5" ht="17.25" customHeight="1" x14ac:dyDescent="0.25">
      <c r="B277" s="25"/>
      <c r="C277" s="25"/>
      <c r="D277" s="25"/>
      <c r="E277" s="25"/>
    </row>
    <row r="278" spans="2:5" ht="17.25" customHeight="1" x14ac:dyDescent="0.25">
      <c r="B278" s="25"/>
      <c r="C278" s="25"/>
      <c r="D278" s="25"/>
      <c r="E278" s="25"/>
    </row>
    <row r="279" spans="2:5" ht="17.25" customHeight="1" x14ac:dyDescent="0.25">
      <c r="B279" s="25"/>
      <c r="C279" s="25"/>
      <c r="D279" s="25"/>
      <c r="E279" s="25"/>
    </row>
    <row r="280" spans="2:5" ht="17.25" customHeight="1" x14ac:dyDescent="0.25">
      <c r="B280" s="25"/>
      <c r="C280" s="25"/>
      <c r="D280" s="25"/>
      <c r="E280" s="25"/>
    </row>
    <row r="281" spans="2:5" ht="17.25" customHeight="1" x14ac:dyDescent="0.25">
      <c r="B281" s="25"/>
      <c r="C281" s="25"/>
      <c r="D281" s="25"/>
      <c r="E281" s="25"/>
    </row>
    <row r="282" spans="2:5" ht="17.25" customHeight="1" x14ac:dyDescent="0.25">
      <c r="B282" s="25"/>
      <c r="C282" s="25"/>
      <c r="D282" s="25"/>
      <c r="E282" s="25"/>
    </row>
    <row r="283" spans="2:5" ht="17.25" customHeight="1" x14ac:dyDescent="0.25">
      <c r="B283" s="25"/>
      <c r="C283" s="25"/>
      <c r="D283" s="25"/>
      <c r="E283" s="25"/>
    </row>
    <row r="284" spans="2:5" ht="17.25" customHeight="1" x14ac:dyDescent="0.25">
      <c r="B284" s="25"/>
      <c r="C284" s="25"/>
      <c r="D284" s="25"/>
      <c r="E284" s="25"/>
    </row>
    <row r="285" spans="2:5" ht="17.25" customHeight="1" x14ac:dyDescent="0.25">
      <c r="B285" s="25"/>
      <c r="C285" s="25"/>
      <c r="D285" s="25"/>
      <c r="E285" s="25"/>
    </row>
    <row r="286" spans="2:5" ht="17.25" customHeight="1" x14ac:dyDescent="0.25">
      <c r="B286" s="25"/>
      <c r="C286" s="25"/>
      <c r="D286" s="25"/>
      <c r="E286" s="25"/>
    </row>
    <row r="287" spans="2:5" ht="17.25" customHeight="1" x14ac:dyDescent="0.25">
      <c r="B287" s="25"/>
      <c r="C287" s="25"/>
      <c r="D287" s="25"/>
      <c r="E287" s="25"/>
    </row>
    <row r="288" spans="2:5" ht="17.25" customHeight="1" x14ac:dyDescent="0.25">
      <c r="B288" s="25"/>
      <c r="C288" s="25"/>
      <c r="D288" s="25"/>
      <c r="E288" s="25"/>
    </row>
    <row r="289" spans="2:5" ht="17.25" customHeight="1" x14ac:dyDescent="0.25">
      <c r="B289" s="25"/>
      <c r="C289" s="25"/>
      <c r="D289" s="25"/>
      <c r="E289" s="25"/>
    </row>
    <row r="290" spans="2:5" ht="17.25" customHeight="1" x14ac:dyDescent="0.25">
      <c r="B290" s="25"/>
      <c r="C290" s="25"/>
      <c r="D290" s="25"/>
      <c r="E290" s="25"/>
    </row>
    <row r="291" spans="2:5" ht="17.25" customHeight="1" x14ac:dyDescent="0.25">
      <c r="B291" s="25"/>
      <c r="C291" s="25"/>
      <c r="D291" s="25"/>
      <c r="E291" s="25"/>
    </row>
    <row r="292" spans="2:5" ht="17.25" customHeight="1" x14ac:dyDescent="0.25">
      <c r="B292" s="25"/>
      <c r="C292" s="25"/>
      <c r="D292" s="25"/>
      <c r="E292" s="25"/>
    </row>
    <row r="293" spans="2:5" ht="17.25" customHeight="1" x14ac:dyDescent="0.25">
      <c r="B293" s="25"/>
      <c r="C293" s="25"/>
      <c r="D293" s="25"/>
      <c r="E293" s="25"/>
    </row>
    <row r="294" spans="2:5" ht="17.25" customHeight="1" x14ac:dyDescent="0.25">
      <c r="B294" s="25"/>
      <c r="C294" s="25"/>
      <c r="D294" s="25"/>
      <c r="E294" s="25"/>
    </row>
    <row r="295" spans="2:5" ht="17.25" customHeight="1" x14ac:dyDescent="0.25">
      <c r="B295" s="25"/>
      <c r="C295" s="25"/>
      <c r="D295" s="25"/>
      <c r="E295" s="25"/>
    </row>
    <row r="296" spans="2:5" ht="17.25" customHeight="1" x14ac:dyDescent="0.25">
      <c r="B296" s="25"/>
      <c r="C296" s="25"/>
      <c r="D296" s="25"/>
      <c r="E296" s="25"/>
    </row>
    <row r="297" spans="2:5" ht="17.25" customHeight="1" x14ac:dyDescent="0.25">
      <c r="B297" s="25"/>
      <c r="C297" s="25"/>
      <c r="D297" s="25"/>
      <c r="E297" s="25"/>
    </row>
    <row r="298" spans="2:5" ht="17.25" customHeight="1" x14ac:dyDescent="0.25">
      <c r="B298" s="25"/>
      <c r="C298" s="25"/>
      <c r="D298" s="25"/>
      <c r="E298" s="25"/>
    </row>
    <row r="299" spans="2:5" ht="17.25" customHeight="1" x14ac:dyDescent="0.25">
      <c r="B299" s="25"/>
      <c r="C299" s="25"/>
      <c r="D299" s="25"/>
      <c r="E299" s="25"/>
    </row>
    <row r="300" spans="2:5" ht="17.25" customHeight="1" x14ac:dyDescent="0.25">
      <c r="B300" s="25"/>
      <c r="C300" s="25"/>
      <c r="D300" s="25"/>
      <c r="E300" s="25"/>
    </row>
    <row r="301" spans="2:5" ht="17.25" customHeight="1" x14ac:dyDescent="0.25">
      <c r="B301" s="25"/>
      <c r="C301" s="25"/>
      <c r="D301" s="25"/>
      <c r="E301" s="25"/>
    </row>
    <row r="302" spans="2:5" ht="17.25" customHeight="1" x14ac:dyDescent="0.25">
      <c r="B302" s="25"/>
      <c r="C302" s="25"/>
      <c r="D302" s="25"/>
      <c r="E302" s="25"/>
    </row>
    <row r="303" spans="2:5" ht="17.25" customHeight="1" x14ac:dyDescent="0.25">
      <c r="B303" s="25"/>
      <c r="C303" s="25"/>
      <c r="D303" s="25"/>
      <c r="E303" s="25"/>
    </row>
    <row r="304" spans="2:5" ht="17.25" customHeight="1" x14ac:dyDescent="0.25">
      <c r="B304" s="25"/>
      <c r="C304" s="25"/>
      <c r="D304" s="25"/>
      <c r="E304" s="25"/>
    </row>
    <row r="305" spans="2:5" ht="17.25" customHeight="1" x14ac:dyDescent="0.25">
      <c r="B305" s="25"/>
      <c r="C305" s="25"/>
      <c r="D305" s="25"/>
      <c r="E305" s="25"/>
    </row>
    <row r="306" spans="2:5" ht="17.25" customHeight="1" x14ac:dyDescent="0.25">
      <c r="B306" s="25"/>
      <c r="C306" s="25"/>
      <c r="D306" s="25"/>
      <c r="E306" s="25"/>
    </row>
    <row r="307" spans="2:5" ht="17.25" customHeight="1" x14ac:dyDescent="0.25">
      <c r="B307" s="25"/>
      <c r="C307" s="25"/>
      <c r="D307" s="25"/>
      <c r="E307" s="25"/>
    </row>
    <row r="308" spans="2:5" ht="17.25" customHeight="1" x14ac:dyDescent="0.25">
      <c r="B308" s="25"/>
      <c r="C308" s="25"/>
      <c r="D308" s="25"/>
      <c r="E308" s="25"/>
    </row>
    <row r="309" spans="2:5" ht="17.25" customHeight="1" x14ac:dyDescent="0.25">
      <c r="B309" s="25"/>
      <c r="C309" s="25"/>
      <c r="D309" s="25"/>
      <c r="E309" s="25"/>
    </row>
    <row r="310" spans="2:5" ht="17.25" customHeight="1" x14ac:dyDescent="0.25">
      <c r="B310" s="25"/>
      <c r="C310" s="25"/>
      <c r="D310" s="25"/>
      <c r="E310" s="25"/>
    </row>
    <row r="311" spans="2:5" ht="17.25" customHeight="1" x14ac:dyDescent="0.25">
      <c r="B311" s="25"/>
      <c r="C311" s="25"/>
      <c r="D311" s="25"/>
      <c r="E311" s="25"/>
    </row>
    <row r="312" spans="2:5" ht="17.25" customHeight="1" x14ac:dyDescent="0.25">
      <c r="B312" s="25"/>
      <c r="C312" s="25"/>
      <c r="D312" s="25"/>
      <c r="E312" s="25"/>
    </row>
    <row r="313" spans="2:5" ht="17.25" customHeight="1" x14ac:dyDescent="0.25">
      <c r="B313" s="25"/>
      <c r="C313" s="25"/>
      <c r="D313" s="25"/>
      <c r="E313" s="25"/>
    </row>
    <row r="314" spans="2:5" ht="17.25" customHeight="1" x14ac:dyDescent="0.25">
      <c r="B314" s="25"/>
      <c r="C314" s="25"/>
      <c r="D314" s="25"/>
      <c r="E314" s="25"/>
    </row>
    <row r="315" spans="2:5" ht="17.25" customHeight="1" x14ac:dyDescent="0.25">
      <c r="B315" s="25"/>
      <c r="C315" s="25"/>
      <c r="D315" s="25"/>
      <c r="E315" s="25"/>
    </row>
    <row r="316" spans="2:5" ht="17.25" customHeight="1" x14ac:dyDescent="0.25">
      <c r="B316" s="25"/>
      <c r="C316" s="25"/>
      <c r="D316" s="25"/>
      <c r="E316" s="25"/>
    </row>
    <row r="317" spans="2:5" ht="17.25" customHeight="1" x14ac:dyDescent="0.25">
      <c r="B317" s="25"/>
      <c r="C317" s="25"/>
      <c r="D317" s="25"/>
      <c r="E317" s="25"/>
    </row>
    <row r="318" spans="2:5" ht="17.25" customHeight="1" x14ac:dyDescent="0.25">
      <c r="B318" s="25"/>
      <c r="C318" s="25"/>
      <c r="D318" s="25"/>
      <c r="E318" s="25"/>
    </row>
    <row r="319" spans="2:5" ht="17.25" customHeight="1" x14ac:dyDescent="0.25">
      <c r="B319" s="25"/>
      <c r="C319" s="25"/>
      <c r="D319" s="25"/>
      <c r="E319" s="25"/>
    </row>
    <row r="320" spans="2:5" ht="17.25" customHeight="1" x14ac:dyDescent="0.25">
      <c r="B320" s="25"/>
      <c r="C320" s="25"/>
      <c r="D320" s="25"/>
      <c r="E320" s="25"/>
    </row>
    <row r="321" spans="2:5" ht="17.25" customHeight="1" x14ac:dyDescent="0.25">
      <c r="B321" s="25"/>
      <c r="C321" s="25"/>
      <c r="D321" s="25"/>
      <c r="E321" s="25"/>
    </row>
    <row r="322" spans="2:5" ht="17.25" customHeight="1" x14ac:dyDescent="0.25">
      <c r="B322" s="25"/>
      <c r="C322" s="25"/>
      <c r="D322" s="25"/>
      <c r="E322" s="25"/>
    </row>
    <row r="323" spans="2:5" ht="17.25" customHeight="1" x14ac:dyDescent="0.25">
      <c r="B323" s="25"/>
      <c r="C323" s="25"/>
      <c r="D323" s="25"/>
      <c r="E323" s="25"/>
    </row>
    <row r="324" spans="2:5" ht="17.25" customHeight="1" x14ac:dyDescent="0.25">
      <c r="B324" s="25"/>
      <c r="C324" s="25"/>
      <c r="D324" s="25"/>
      <c r="E324" s="25"/>
    </row>
    <row r="325" spans="2:5" ht="17.25" customHeight="1" x14ac:dyDescent="0.25">
      <c r="B325" s="25"/>
      <c r="C325" s="25"/>
      <c r="D325" s="25"/>
      <c r="E325" s="25"/>
    </row>
    <row r="326" spans="2:5" ht="17.25" customHeight="1" x14ac:dyDescent="0.25">
      <c r="B326" s="25"/>
      <c r="C326" s="25"/>
      <c r="D326" s="25"/>
      <c r="E326" s="25"/>
    </row>
    <row r="327" spans="2:5" ht="17.25" customHeight="1" x14ac:dyDescent="0.25">
      <c r="B327" s="25"/>
      <c r="C327" s="25"/>
      <c r="D327" s="25"/>
      <c r="E327" s="25"/>
    </row>
    <row r="328" spans="2:5" ht="17.25" customHeight="1" x14ac:dyDescent="0.25">
      <c r="B328" s="25"/>
      <c r="C328" s="25"/>
      <c r="D328" s="25"/>
      <c r="E328" s="25"/>
    </row>
    <row r="329" spans="2:5" ht="17.25" customHeight="1" x14ac:dyDescent="0.25">
      <c r="B329" s="25"/>
      <c r="C329" s="25"/>
      <c r="D329" s="25"/>
      <c r="E329" s="25"/>
    </row>
    <row r="330" spans="2:5" ht="17.25" customHeight="1" x14ac:dyDescent="0.25">
      <c r="B330" s="25"/>
      <c r="C330" s="25"/>
      <c r="D330" s="25"/>
      <c r="E330" s="25"/>
    </row>
    <row r="331" spans="2:5" ht="17.25" customHeight="1" x14ac:dyDescent="0.25">
      <c r="B331" s="25"/>
      <c r="C331" s="25"/>
      <c r="D331" s="25"/>
      <c r="E331" s="25"/>
    </row>
    <row r="332" spans="2:5" ht="17.25" customHeight="1" x14ac:dyDescent="0.25">
      <c r="B332" s="25"/>
      <c r="C332" s="25"/>
      <c r="D332" s="25"/>
      <c r="E332" s="25"/>
    </row>
    <row r="333" spans="2:5" ht="17.25" customHeight="1" x14ac:dyDescent="0.25">
      <c r="B333" s="25"/>
      <c r="C333" s="25"/>
      <c r="D333" s="25"/>
      <c r="E333" s="25"/>
    </row>
    <row r="334" spans="2:5" ht="17.25" customHeight="1" x14ac:dyDescent="0.25">
      <c r="B334" s="25"/>
      <c r="C334" s="25"/>
      <c r="D334" s="25"/>
      <c r="E334" s="25"/>
    </row>
    <row r="335" spans="2:5" ht="17.25" customHeight="1" x14ac:dyDescent="0.25">
      <c r="B335" s="25"/>
      <c r="C335" s="25"/>
      <c r="D335" s="25"/>
      <c r="E335" s="25"/>
    </row>
    <row r="336" spans="2:5" ht="17.25" customHeight="1" x14ac:dyDescent="0.25">
      <c r="B336" s="25"/>
      <c r="C336" s="25"/>
      <c r="D336" s="25"/>
      <c r="E336" s="25"/>
    </row>
    <row r="337" spans="2:5" ht="17.25" customHeight="1" x14ac:dyDescent="0.25">
      <c r="B337" s="25"/>
      <c r="C337" s="25"/>
      <c r="D337" s="25"/>
      <c r="E337" s="25"/>
    </row>
    <row r="338" spans="2:5" ht="17.25" customHeight="1" x14ac:dyDescent="0.25">
      <c r="B338" s="25"/>
      <c r="C338" s="25"/>
      <c r="D338" s="25"/>
      <c r="E338" s="25"/>
    </row>
    <row r="339" spans="2:5" ht="17.25" customHeight="1" x14ac:dyDescent="0.25">
      <c r="B339" s="25"/>
      <c r="C339" s="25"/>
      <c r="D339" s="25"/>
      <c r="E339" s="25"/>
    </row>
    <row r="340" spans="2:5" ht="17.25" customHeight="1" x14ac:dyDescent="0.25">
      <c r="B340" s="25"/>
      <c r="C340" s="25"/>
      <c r="D340" s="25"/>
      <c r="E340" s="25"/>
    </row>
    <row r="341" spans="2:5" ht="17.25" customHeight="1" x14ac:dyDescent="0.25">
      <c r="B341" s="25"/>
      <c r="C341" s="25"/>
      <c r="D341" s="25"/>
      <c r="E341" s="25"/>
    </row>
    <row r="342" spans="2:5" ht="17.25" customHeight="1" x14ac:dyDescent="0.25">
      <c r="B342" s="25"/>
      <c r="C342" s="25"/>
      <c r="D342" s="25"/>
      <c r="E342" s="25"/>
    </row>
    <row r="343" spans="2:5" ht="17.25" customHeight="1" x14ac:dyDescent="0.25">
      <c r="B343" s="25"/>
      <c r="C343" s="25"/>
      <c r="D343" s="25"/>
      <c r="E343" s="25"/>
    </row>
    <row r="344" spans="2:5" ht="17.25" customHeight="1" x14ac:dyDescent="0.25">
      <c r="B344" s="25"/>
      <c r="C344" s="25"/>
      <c r="D344" s="25"/>
      <c r="E344" s="25"/>
    </row>
    <row r="345" spans="2:5" ht="17.25" customHeight="1" x14ac:dyDescent="0.25">
      <c r="B345" s="25"/>
      <c r="C345" s="25"/>
      <c r="D345" s="25"/>
      <c r="E345" s="25"/>
    </row>
    <row r="346" spans="2:5" ht="17.25" customHeight="1" x14ac:dyDescent="0.25">
      <c r="B346" s="25"/>
      <c r="C346" s="25"/>
      <c r="D346" s="25"/>
      <c r="E346" s="25"/>
    </row>
    <row r="347" spans="2:5" ht="17.25" customHeight="1" x14ac:dyDescent="0.25">
      <c r="B347" s="25"/>
      <c r="C347" s="25"/>
      <c r="D347" s="25"/>
      <c r="E347" s="25"/>
    </row>
    <row r="348" spans="2:5" ht="17.25" customHeight="1" x14ac:dyDescent="0.25">
      <c r="B348" s="25"/>
      <c r="C348" s="25"/>
      <c r="D348" s="25"/>
      <c r="E348" s="25"/>
    </row>
    <row r="349" spans="2:5" ht="17.25" customHeight="1" x14ac:dyDescent="0.25">
      <c r="B349" s="25"/>
      <c r="C349" s="25"/>
      <c r="D349" s="25"/>
      <c r="E349" s="25"/>
    </row>
    <row r="350" spans="2:5" ht="17.25" customHeight="1" x14ac:dyDescent="0.25">
      <c r="B350" s="25"/>
      <c r="C350" s="25"/>
      <c r="D350" s="25"/>
      <c r="E350" s="25"/>
    </row>
    <row r="351" spans="2:5" ht="17.25" customHeight="1" x14ac:dyDescent="0.25">
      <c r="B351" s="25"/>
      <c r="C351" s="25"/>
      <c r="D351" s="25"/>
      <c r="E351" s="25"/>
    </row>
    <row r="352" spans="2:5" ht="17.25" customHeight="1" x14ac:dyDescent="0.25">
      <c r="B352" s="25"/>
      <c r="C352" s="25"/>
      <c r="D352" s="25"/>
      <c r="E352" s="25"/>
    </row>
    <row r="353" spans="2:5" ht="17.25" customHeight="1" x14ac:dyDescent="0.25">
      <c r="B353" s="25"/>
      <c r="C353" s="25"/>
      <c r="D353" s="25"/>
      <c r="E353" s="25"/>
    </row>
    <row r="354" spans="2:5" ht="17.25" customHeight="1" x14ac:dyDescent="0.25">
      <c r="B354" s="25"/>
      <c r="C354" s="25"/>
      <c r="D354" s="25"/>
      <c r="E354" s="25"/>
    </row>
    <row r="355" spans="2:5" ht="17.25" customHeight="1" x14ac:dyDescent="0.25">
      <c r="B355" s="25"/>
      <c r="C355" s="25"/>
      <c r="D355" s="25"/>
      <c r="E355" s="25"/>
    </row>
    <row r="356" spans="2:5" ht="17.25" customHeight="1" x14ac:dyDescent="0.25">
      <c r="B356" s="25"/>
      <c r="C356" s="25"/>
      <c r="D356" s="25"/>
      <c r="E356" s="25"/>
    </row>
    <row r="357" spans="2:5" ht="17.25" customHeight="1" x14ac:dyDescent="0.25">
      <c r="B357" s="25"/>
      <c r="C357" s="25"/>
      <c r="D357" s="25"/>
      <c r="E357" s="25"/>
    </row>
    <row r="358" spans="2:5" ht="17.25" customHeight="1" x14ac:dyDescent="0.25">
      <c r="B358" s="25"/>
      <c r="C358" s="25"/>
      <c r="D358" s="25"/>
      <c r="E358" s="25"/>
    </row>
    <row r="359" spans="2:5" ht="17.25" customHeight="1" x14ac:dyDescent="0.25">
      <c r="B359" s="25"/>
      <c r="C359" s="25"/>
      <c r="D359" s="25"/>
      <c r="E359" s="25"/>
    </row>
    <row r="360" spans="2:5" ht="17.25" customHeight="1" x14ac:dyDescent="0.25">
      <c r="B360" s="25"/>
      <c r="C360" s="25"/>
      <c r="D360" s="25"/>
      <c r="E360" s="25"/>
    </row>
    <row r="361" spans="2:5" ht="17.25" customHeight="1" x14ac:dyDescent="0.25">
      <c r="B361" s="25"/>
      <c r="C361" s="25"/>
      <c r="D361" s="25"/>
      <c r="E361" s="25"/>
    </row>
    <row r="362" spans="2:5" ht="17.25" customHeight="1" x14ac:dyDescent="0.25">
      <c r="B362" s="25"/>
      <c r="C362" s="25"/>
      <c r="D362" s="25"/>
      <c r="E362" s="25"/>
    </row>
    <row r="363" spans="2:5" ht="17.25" customHeight="1" x14ac:dyDescent="0.25">
      <c r="B363" s="25"/>
      <c r="C363" s="25"/>
      <c r="D363" s="25"/>
      <c r="E363" s="25"/>
    </row>
    <row r="364" spans="2:5" ht="17.25" customHeight="1" x14ac:dyDescent="0.25">
      <c r="B364" s="25"/>
      <c r="C364" s="25"/>
      <c r="D364" s="25"/>
      <c r="E364" s="25"/>
    </row>
    <row r="365" spans="2:5" ht="17.25" customHeight="1" x14ac:dyDescent="0.25">
      <c r="B365" s="25"/>
      <c r="C365" s="25"/>
      <c r="D365" s="25"/>
      <c r="E365" s="25"/>
    </row>
    <row r="366" spans="2:5" ht="17.25" customHeight="1" x14ac:dyDescent="0.25">
      <c r="B366" s="25"/>
      <c r="C366" s="25"/>
      <c r="D366" s="25"/>
      <c r="E366" s="25"/>
    </row>
    <row r="367" spans="2:5" ht="17.25" customHeight="1" x14ac:dyDescent="0.25">
      <c r="B367" s="25"/>
      <c r="C367" s="25"/>
      <c r="D367" s="25"/>
      <c r="E367" s="25"/>
    </row>
    <row r="368" spans="2:5" ht="17.25" customHeight="1" x14ac:dyDescent="0.25">
      <c r="B368" s="25"/>
      <c r="C368" s="25"/>
      <c r="D368" s="25"/>
      <c r="E368" s="25"/>
    </row>
    <row r="369" spans="2:5" ht="17.25" customHeight="1" x14ac:dyDescent="0.25">
      <c r="B369" s="25"/>
      <c r="C369" s="25"/>
      <c r="D369" s="25"/>
      <c r="E369" s="25"/>
    </row>
    <row r="370" spans="2:5" ht="17.25" customHeight="1" x14ac:dyDescent="0.25">
      <c r="B370" s="25"/>
      <c r="C370" s="25"/>
      <c r="D370" s="25"/>
      <c r="E370" s="25"/>
    </row>
    <row r="371" spans="2:5" ht="17.25" customHeight="1" x14ac:dyDescent="0.25">
      <c r="B371" s="25"/>
      <c r="C371" s="25"/>
      <c r="D371" s="25"/>
      <c r="E371" s="25"/>
    </row>
    <row r="372" spans="2:5" ht="17.25" customHeight="1" x14ac:dyDescent="0.25">
      <c r="B372" s="25"/>
      <c r="C372" s="25"/>
      <c r="D372" s="25"/>
      <c r="E372" s="25"/>
    </row>
    <row r="373" spans="2:5" ht="17.25" customHeight="1" x14ac:dyDescent="0.25">
      <c r="B373" s="25"/>
      <c r="C373" s="25"/>
      <c r="D373" s="25"/>
      <c r="E373" s="25"/>
    </row>
    <row r="374" spans="2:5" ht="17.25" customHeight="1" x14ac:dyDescent="0.25">
      <c r="B374" s="25"/>
      <c r="C374" s="25"/>
      <c r="D374" s="25"/>
      <c r="E374" s="25"/>
    </row>
    <row r="375" spans="2:5" ht="17.25" customHeight="1" x14ac:dyDescent="0.25">
      <c r="B375" s="25"/>
      <c r="C375" s="25"/>
      <c r="D375" s="25"/>
      <c r="E375" s="25"/>
    </row>
    <row r="376" spans="2:5" ht="17.25" customHeight="1" x14ac:dyDescent="0.25">
      <c r="B376" s="25"/>
      <c r="C376" s="25"/>
      <c r="D376" s="25"/>
      <c r="E376" s="25"/>
    </row>
    <row r="377" spans="2:5" ht="17.25" customHeight="1" x14ac:dyDescent="0.25">
      <c r="B377" s="25"/>
      <c r="C377" s="25"/>
      <c r="D377" s="25"/>
      <c r="E377" s="25"/>
    </row>
    <row r="378" spans="2:5" ht="17.25" customHeight="1" x14ac:dyDescent="0.25">
      <c r="B378" s="25"/>
      <c r="C378" s="25"/>
      <c r="D378" s="25"/>
      <c r="E378" s="25"/>
    </row>
    <row r="379" spans="2:5" ht="17.25" customHeight="1" x14ac:dyDescent="0.25">
      <c r="B379" s="25"/>
      <c r="C379" s="25"/>
      <c r="D379" s="25"/>
      <c r="E379" s="25"/>
    </row>
    <row r="380" spans="2:5" ht="17.25" customHeight="1" x14ac:dyDescent="0.25">
      <c r="B380" s="25"/>
      <c r="C380" s="25"/>
      <c r="D380" s="25"/>
      <c r="E380" s="25"/>
    </row>
    <row r="381" spans="2:5" ht="17.25" customHeight="1" x14ac:dyDescent="0.25">
      <c r="B381" s="25"/>
      <c r="C381" s="25"/>
      <c r="D381" s="25"/>
      <c r="E381" s="25"/>
    </row>
    <row r="382" spans="2:5" ht="17.25" customHeight="1" x14ac:dyDescent="0.25">
      <c r="B382" s="25"/>
      <c r="C382" s="25"/>
      <c r="D382" s="25"/>
      <c r="E382" s="25"/>
    </row>
    <row r="383" spans="2:5" ht="17.25" customHeight="1" x14ac:dyDescent="0.25">
      <c r="B383" s="25"/>
      <c r="C383" s="25"/>
      <c r="D383" s="25"/>
      <c r="E383" s="25"/>
    </row>
    <row r="384" spans="2:5" ht="17.25" customHeight="1" x14ac:dyDescent="0.25">
      <c r="B384" s="25"/>
      <c r="C384" s="25"/>
      <c r="D384" s="25"/>
      <c r="E384" s="25"/>
    </row>
    <row r="385" spans="2:5" ht="17.25" customHeight="1" x14ac:dyDescent="0.25">
      <c r="B385" s="25"/>
      <c r="C385" s="25"/>
      <c r="D385" s="25"/>
      <c r="E385" s="25"/>
    </row>
    <row r="386" spans="2:5" ht="17.25" customHeight="1" x14ac:dyDescent="0.25">
      <c r="B386" s="25"/>
      <c r="C386" s="25"/>
      <c r="D386" s="25"/>
      <c r="E386" s="25"/>
    </row>
    <row r="387" spans="2:5" ht="17.25" customHeight="1" x14ac:dyDescent="0.25">
      <c r="B387" s="25"/>
      <c r="C387" s="25"/>
      <c r="D387" s="25"/>
      <c r="E387" s="25"/>
    </row>
    <row r="388" spans="2:5" ht="17.25" customHeight="1" x14ac:dyDescent="0.25">
      <c r="B388" s="25"/>
      <c r="C388" s="25"/>
      <c r="D388" s="25"/>
      <c r="E388" s="25"/>
    </row>
    <row r="389" spans="2:5" ht="17.25" customHeight="1" x14ac:dyDescent="0.25">
      <c r="B389" s="25"/>
      <c r="C389" s="25"/>
      <c r="D389" s="25"/>
      <c r="E389" s="25"/>
    </row>
    <row r="390" spans="2:5" ht="17.25" customHeight="1" x14ac:dyDescent="0.25">
      <c r="B390" s="25"/>
      <c r="C390" s="25"/>
      <c r="D390" s="25"/>
      <c r="E390" s="25"/>
    </row>
    <row r="391" spans="2:5" ht="17.25" customHeight="1" x14ac:dyDescent="0.25">
      <c r="B391" s="25"/>
      <c r="C391" s="25"/>
      <c r="D391" s="25"/>
      <c r="E391" s="25"/>
    </row>
    <row r="392" spans="2:5" ht="17.25" customHeight="1" x14ac:dyDescent="0.25">
      <c r="B392" s="25"/>
      <c r="C392" s="25"/>
      <c r="D392" s="25"/>
      <c r="E392" s="25"/>
    </row>
    <row r="393" spans="2:5" ht="17.25" customHeight="1" x14ac:dyDescent="0.25">
      <c r="B393" s="25"/>
      <c r="C393" s="25"/>
      <c r="D393" s="25"/>
      <c r="E393" s="25"/>
    </row>
  </sheetData>
  <mergeCells count="76">
    <mergeCell ref="D9:E9"/>
    <mergeCell ref="B2:E2"/>
    <mergeCell ref="B3:E3"/>
    <mergeCell ref="B4:E4"/>
    <mergeCell ref="B6:E6"/>
    <mergeCell ref="D8:E8"/>
    <mergeCell ref="B34:E34"/>
    <mergeCell ref="D10:E10"/>
    <mergeCell ref="D11:E11"/>
    <mergeCell ref="D13:E13"/>
    <mergeCell ref="D14:E14"/>
    <mergeCell ref="D15:E15"/>
    <mergeCell ref="D16:E16"/>
    <mergeCell ref="D17:E17"/>
    <mergeCell ref="D18:E18"/>
    <mergeCell ref="D19:E19"/>
    <mergeCell ref="B22:E22"/>
    <mergeCell ref="B31:D31"/>
    <mergeCell ref="C67:D67"/>
    <mergeCell ref="B36:E36"/>
    <mergeCell ref="B41:C41"/>
    <mergeCell ref="B43:D43"/>
    <mergeCell ref="B45:E45"/>
    <mergeCell ref="B56:C56"/>
    <mergeCell ref="B58:E58"/>
    <mergeCell ref="C62:D62"/>
    <mergeCell ref="C63:D63"/>
    <mergeCell ref="C64:D64"/>
    <mergeCell ref="C65:D65"/>
    <mergeCell ref="C66:D66"/>
    <mergeCell ref="B93:E93"/>
    <mergeCell ref="C68:D68"/>
    <mergeCell ref="C69:D69"/>
    <mergeCell ref="B70:D70"/>
    <mergeCell ref="B72:E72"/>
    <mergeCell ref="C74:D74"/>
    <mergeCell ref="C75:D75"/>
    <mergeCell ref="C76:D76"/>
    <mergeCell ref="C77:D77"/>
    <mergeCell ref="B78:D78"/>
    <mergeCell ref="B81:E81"/>
    <mergeCell ref="B90:D90"/>
    <mergeCell ref="C125:D125"/>
    <mergeCell ref="B95:E95"/>
    <mergeCell ref="B105:C105"/>
    <mergeCell ref="B107:C107"/>
    <mergeCell ref="B109:D109"/>
    <mergeCell ref="B113:C113"/>
    <mergeCell ref="B115:E115"/>
    <mergeCell ref="C117:D117"/>
    <mergeCell ref="C118:D118"/>
    <mergeCell ref="C119:D119"/>
    <mergeCell ref="B120:D120"/>
    <mergeCell ref="B123:E123"/>
    <mergeCell ref="C150:D150"/>
    <mergeCell ref="C126:D126"/>
    <mergeCell ref="C127:D127"/>
    <mergeCell ref="C128:D128"/>
    <mergeCell ref="C129:D129"/>
    <mergeCell ref="C130:D130"/>
    <mergeCell ref="B131:D131"/>
    <mergeCell ref="B134:E134"/>
    <mergeCell ref="B143:C143"/>
    <mergeCell ref="B146:E146"/>
    <mergeCell ref="C148:D148"/>
    <mergeCell ref="C149:D149"/>
    <mergeCell ref="B158:E158"/>
    <mergeCell ref="C160:D160"/>
    <mergeCell ref="C161:D161"/>
    <mergeCell ref="C162:D162"/>
    <mergeCell ref="C151:D151"/>
    <mergeCell ref="C152:D152"/>
    <mergeCell ref="C153:D153"/>
    <mergeCell ref="B154:D154"/>
    <mergeCell ref="C155:D155"/>
    <mergeCell ref="B156:D156"/>
  </mergeCells>
  <pageMargins left="0.7" right="0.7" top="0.75" bottom="0.75" header="0.511811023622047" footer="0.511811023622047"/>
  <pageSetup paperSize="9" fitToHeight="0" orientation="portrait" horizontalDpi="300" verticalDpi="300"/>
  <rowBreaks count="1" manualBreakCount="1">
    <brk id="5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3"/>
  <sheetViews>
    <sheetView topLeftCell="A95" zoomScale="90" zoomScaleNormal="90" workbookViewId="0">
      <selection activeCell="B104" sqref="B104:E105"/>
    </sheetView>
  </sheetViews>
  <sheetFormatPr defaultColWidth="9.140625" defaultRowHeight="15" x14ac:dyDescent="0.25"/>
  <cols>
    <col min="1" max="1" width="3.140625" style="1" customWidth="1"/>
    <col min="2" max="2" width="10" style="55" customWidth="1"/>
    <col min="3" max="3" width="67" style="55" customWidth="1"/>
    <col min="4" max="5" width="15.5703125" style="55" customWidth="1"/>
    <col min="6" max="6" width="3.140625" style="1" customWidth="1"/>
    <col min="7" max="1024" width="9.140625" style="55"/>
  </cols>
  <sheetData>
    <row r="1" spans="1:6" ht="17.25" customHeight="1" x14ac:dyDescent="0.25">
      <c r="B1" s="25"/>
      <c r="C1" s="25"/>
      <c r="D1" s="25"/>
      <c r="E1" s="25"/>
    </row>
    <row r="2" spans="1:6" ht="17.25" customHeight="1" x14ac:dyDescent="0.25">
      <c r="B2" s="205" t="s">
        <v>0</v>
      </c>
      <c r="C2" s="205"/>
      <c r="D2" s="205"/>
      <c r="E2" s="205"/>
    </row>
    <row r="3" spans="1:6" ht="17.25" customHeight="1" x14ac:dyDescent="0.25">
      <c r="B3" s="205" t="s">
        <v>1</v>
      </c>
      <c r="C3" s="205"/>
      <c r="D3" s="205"/>
      <c r="E3" s="205"/>
    </row>
    <row r="4" spans="1:6" ht="17.25" customHeight="1" x14ac:dyDescent="0.25">
      <c r="B4" s="206" t="s">
        <v>2</v>
      </c>
      <c r="C4" s="206"/>
      <c r="D4" s="206"/>
      <c r="E4" s="206"/>
    </row>
    <row r="5" spans="1:6" ht="17.25" customHeight="1" x14ac:dyDescent="0.25">
      <c r="B5" s="10"/>
      <c r="C5" s="10"/>
      <c r="D5" s="10"/>
      <c r="E5" s="10"/>
    </row>
    <row r="6" spans="1:6" ht="17.25" customHeight="1" x14ac:dyDescent="0.25">
      <c r="B6" s="206" t="s">
        <v>262</v>
      </c>
      <c r="C6" s="206"/>
      <c r="D6" s="206"/>
      <c r="E6" s="206"/>
    </row>
    <row r="7" spans="1:6" ht="17.25" customHeight="1" x14ac:dyDescent="0.25">
      <c r="B7" s="10"/>
      <c r="C7" s="10"/>
      <c r="D7" s="10"/>
      <c r="E7" s="10"/>
    </row>
    <row r="8" spans="1:6" ht="17.25" customHeight="1" x14ac:dyDescent="0.25">
      <c r="A8" s="50"/>
      <c r="B8" s="124" t="s">
        <v>21</v>
      </c>
      <c r="C8" s="52" t="s">
        <v>122</v>
      </c>
      <c r="D8" s="202"/>
      <c r="E8" s="202"/>
      <c r="F8" s="50"/>
    </row>
    <row r="9" spans="1:6" ht="17.25" customHeight="1" x14ac:dyDescent="0.25">
      <c r="B9" s="124" t="s">
        <v>23</v>
      </c>
      <c r="C9" s="52" t="s">
        <v>123</v>
      </c>
      <c r="D9" s="202" t="s">
        <v>260</v>
      </c>
      <c r="E9" s="202"/>
    </row>
    <row r="10" spans="1:6" ht="17.25" customHeight="1" x14ac:dyDescent="0.25">
      <c r="A10" s="8"/>
      <c r="B10" s="124" t="s">
        <v>25</v>
      </c>
      <c r="C10" s="52" t="s">
        <v>124</v>
      </c>
      <c r="D10" s="202"/>
      <c r="E10" s="202"/>
      <c r="F10" s="8"/>
    </row>
    <row r="11" spans="1:6" ht="17.25" customHeight="1" x14ac:dyDescent="0.25">
      <c r="B11" s="124" t="s">
        <v>27</v>
      </c>
      <c r="C11" s="52" t="s">
        <v>125</v>
      </c>
      <c r="D11" s="202">
        <v>12</v>
      </c>
      <c r="E11" s="202"/>
    </row>
    <row r="12" spans="1:6" ht="17.25" customHeight="1" x14ac:dyDescent="0.25">
      <c r="B12" s="123"/>
      <c r="C12" s="53"/>
      <c r="D12" s="123"/>
      <c r="E12" s="123"/>
    </row>
    <row r="13" spans="1:6" ht="17.25" customHeight="1" x14ac:dyDescent="0.25">
      <c r="B13" s="123"/>
      <c r="C13" s="52" t="s">
        <v>126</v>
      </c>
      <c r="D13" s="202" t="s">
        <v>127</v>
      </c>
      <c r="E13" s="202"/>
    </row>
    <row r="14" spans="1:6" ht="17.25" customHeight="1" x14ac:dyDescent="0.25">
      <c r="B14" s="123"/>
      <c r="C14" s="52" t="s">
        <v>128</v>
      </c>
      <c r="D14" s="202" t="s">
        <v>129</v>
      </c>
      <c r="E14" s="202"/>
    </row>
    <row r="15" spans="1:6" ht="17.25" customHeight="1" x14ac:dyDescent="0.25">
      <c r="B15" s="123"/>
      <c r="C15" s="52" t="s">
        <v>130</v>
      </c>
      <c r="D15" s="203">
        <f>Parâmetros!G11</f>
        <v>2070</v>
      </c>
      <c r="E15" s="203"/>
      <c r="F15" s="54"/>
    </row>
    <row r="16" spans="1:6" ht="17.25" customHeight="1" x14ac:dyDescent="0.25">
      <c r="B16" s="123"/>
      <c r="C16" s="52" t="s">
        <v>131</v>
      </c>
      <c r="D16" s="204"/>
      <c r="E16" s="204"/>
    </row>
    <row r="17" spans="2:5" ht="17.25" customHeight="1" x14ac:dyDescent="0.25">
      <c r="B17" s="123"/>
      <c r="C17" s="52" t="s">
        <v>132</v>
      </c>
      <c r="D17" s="204"/>
      <c r="E17" s="204"/>
    </row>
    <row r="18" spans="2:5" ht="17.25" customHeight="1" x14ac:dyDescent="0.25">
      <c r="B18" s="123"/>
      <c r="C18" s="52" t="s">
        <v>118</v>
      </c>
      <c r="D18" s="202"/>
      <c r="E18" s="202"/>
    </row>
    <row r="19" spans="2:5" ht="17.25" customHeight="1" x14ac:dyDescent="0.25">
      <c r="B19" s="123"/>
      <c r="C19" s="52" t="s">
        <v>133</v>
      </c>
      <c r="D19" s="202">
        <v>1</v>
      </c>
      <c r="E19" s="202"/>
    </row>
    <row r="20" spans="2:5" ht="17.25" customHeight="1" x14ac:dyDescent="0.25">
      <c r="B20" s="123"/>
      <c r="C20" s="53"/>
      <c r="D20" s="123"/>
      <c r="E20" s="123"/>
    </row>
    <row r="21" spans="2:5" ht="17.25" customHeight="1" x14ac:dyDescent="0.25">
      <c r="B21" s="25"/>
      <c r="C21" s="25"/>
      <c r="D21" s="25"/>
      <c r="E21" s="25"/>
    </row>
    <row r="22" spans="2:5" ht="17.25" customHeight="1" x14ac:dyDescent="0.25">
      <c r="B22" s="178" t="s">
        <v>18</v>
      </c>
      <c r="C22" s="178"/>
      <c r="D22" s="178"/>
      <c r="E22" s="178"/>
    </row>
    <row r="23" spans="2:5" ht="17.25" customHeight="1" x14ac:dyDescent="0.25">
      <c r="B23" s="25"/>
      <c r="C23" s="25"/>
      <c r="D23" s="25"/>
      <c r="E23" s="25"/>
    </row>
    <row r="24" spans="2:5" ht="17.25" customHeight="1" x14ac:dyDescent="0.25">
      <c r="B24" s="120">
        <v>1</v>
      </c>
      <c r="C24" s="120" t="s">
        <v>19</v>
      </c>
      <c r="D24" s="120" t="s">
        <v>20</v>
      </c>
      <c r="E24" s="120" t="s">
        <v>103</v>
      </c>
    </row>
    <row r="25" spans="2:5" ht="17.25" customHeight="1" x14ac:dyDescent="0.25">
      <c r="B25" s="121" t="s">
        <v>21</v>
      </c>
      <c r="C25" s="56" t="s">
        <v>134</v>
      </c>
      <c r="D25" s="121" t="s">
        <v>69</v>
      </c>
      <c r="E25" s="57">
        <f>D15</f>
        <v>2070</v>
      </c>
    </row>
    <row r="26" spans="2:5" ht="17.25" customHeight="1" x14ac:dyDescent="0.25">
      <c r="B26" s="121" t="s">
        <v>23</v>
      </c>
      <c r="C26" s="56" t="s">
        <v>135</v>
      </c>
      <c r="D26" s="79">
        <f>Parâmetros!G17</f>
        <v>0.3</v>
      </c>
      <c r="E26" s="57">
        <f>D26*E25</f>
        <v>621</v>
      </c>
    </row>
    <row r="27" spans="2:5" ht="17.25" customHeight="1" x14ac:dyDescent="0.25">
      <c r="B27" s="121" t="s">
        <v>25</v>
      </c>
      <c r="C27" s="56" t="s">
        <v>26</v>
      </c>
      <c r="D27" s="79">
        <f>Parâmetros!G18</f>
        <v>0</v>
      </c>
      <c r="E27" s="57">
        <f>D27*E25</f>
        <v>0</v>
      </c>
    </row>
    <row r="28" spans="2:5" ht="17.25" customHeight="1" x14ac:dyDescent="0.25">
      <c r="B28" s="121" t="s">
        <v>27</v>
      </c>
      <c r="C28" s="56" t="s">
        <v>28</v>
      </c>
      <c r="D28" s="79" t="s">
        <v>69</v>
      </c>
      <c r="E28" s="57">
        <v>0</v>
      </c>
    </row>
    <row r="29" spans="2:5" ht="17.25" customHeight="1" x14ac:dyDescent="0.25">
      <c r="B29" s="121" t="s">
        <v>29</v>
      </c>
      <c r="C29" s="56" t="s">
        <v>30</v>
      </c>
      <c r="D29" s="79">
        <f>Parâmetros!G20</f>
        <v>0</v>
      </c>
      <c r="E29" s="57">
        <f>D29*E25</f>
        <v>0</v>
      </c>
    </row>
    <row r="30" spans="2:5" ht="17.25" customHeight="1" x14ac:dyDescent="0.25">
      <c r="B30" s="121" t="s">
        <v>31</v>
      </c>
      <c r="C30" s="56" t="s">
        <v>75</v>
      </c>
      <c r="D30" s="121" t="s">
        <v>69</v>
      </c>
      <c r="E30" s="57">
        <v>0</v>
      </c>
    </row>
    <row r="31" spans="2:5" ht="17.25" customHeight="1" x14ac:dyDescent="0.25">
      <c r="B31" s="177" t="s">
        <v>41</v>
      </c>
      <c r="C31" s="177"/>
      <c r="D31" s="177"/>
      <c r="E31" s="58">
        <f>SUM(E25:E30)</f>
        <v>2691</v>
      </c>
    </row>
    <row r="32" spans="2:5" ht="17.25" customHeight="1" x14ac:dyDescent="0.25">
      <c r="B32" s="25"/>
      <c r="C32" s="25"/>
      <c r="D32" s="25"/>
      <c r="E32" s="25"/>
    </row>
    <row r="33" spans="2:5" ht="17.25" customHeight="1" x14ac:dyDescent="0.25">
      <c r="B33" s="25"/>
      <c r="C33" s="25"/>
      <c r="D33" s="25"/>
      <c r="E33" s="25"/>
    </row>
    <row r="34" spans="2:5" ht="17.25" customHeight="1" x14ac:dyDescent="0.25">
      <c r="B34" s="178" t="s">
        <v>35</v>
      </c>
      <c r="C34" s="178"/>
      <c r="D34" s="178"/>
      <c r="E34" s="178"/>
    </row>
    <row r="35" spans="2:5" ht="17.25" customHeight="1" x14ac:dyDescent="0.25">
      <c r="B35" s="38"/>
      <c r="C35" s="25"/>
      <c r="D35" s="25"/>
      <c r="E35" s="25"/>
    </row>
    <row r="36" spans="2:5" ht="17.25" customHeight="1" x14ac:dyDescent="0.25">
      <c r="B36" s="198" t="s">
        <v>36</v>
      </c>
      <c r="C36" s="198"/>
      <c r="D36" s="198"/>
      <c r="E36" s="198"/>
    </row>
    <row r="37" spans="2:5" ht="17.25" customHeight="1" x14ac:dyDescent="0.25">
      <c r="B37" s="25"/>
      <c r="C37" s="25"/>
      <c r="D37" s="25"/>
      <c r="E37" s="25"/>
    </row>
    <row r="38" spans="2:5" ht="17.25" customHeight="1" x14ac:dyDescent="0.25">
      <c r="B38" s="120" t="s">
        <v>37</v>
      </c>
      <c r="C38" s="59" t="s">
        <v>38</v>
      </c>
      <c r="D38" s="120" t="s">
        <v>20</v>
      </c>
      <c r="E38" s="120" t="s">
        <v>103</v>
      </c>
    </row>
    <row r="39" spans="2:5" ht="17.25" customHeight="1" x14ac:dyDescent="0.25">
      <c r="B39" s="121" t="s">
        <v>21</v>
      </c>
      <c r="C39" s="60" t="s">
        <v>136</v>
      </c>
      <c r="D39" s="18">
        <f>Parâmetros!G29</f>
        <v>8.3333333333333329E-2</v>
      </c>
      <c r="E39" s="57">
        <f>D39*E31</f>
        <v>224.25</v>
      </c>
    </row>
    <row r="40" spans="2:5" ht="17.25" customHeight="1" x14ac:dyDescent="0.25">
      <c r="B40" s="121" t="s">
        <v>23</v>
      </c>
      <c r="C40" s="60" t="s">
        <v>137</v>
      </c>
      <c r="D40" s="18">
        <f>Parâmetros!G30</f>
        <v>2.7777777777777776E-2</v>
      </c>
      <c r="E40" s="57">
        <f>E31*D40</f>
        <v>74.75</v>
      </c>
    </row>
    <row r="41" spans="2:5" ht="17.25" customHeight="1" x14ac:dyDescent="0.25">
      <c r="B41" s="199" t="s">
        <v>41</v>
      </c>
      <c r="C41" s="199"/>
      <c r="D41" s="21">
        <f>SUM(D39:D40)</f>
        <v>0.1111111111111111</v>
      </c>
      <c r="E41" s="58">
        <f>SUM(E39:E40)</f>
        <v>299</v>
      </c>
    </row>
    <row r="42" spans="2:5" ht="17.25" customHeight="1" x14ac:dyDescent="0.25">
      <c r="B42" s="27"/>
      <c r="C42" s="27"/>
      <c r="D42" s="27"/>
      <c r="E42" s="61"/>
    </row>
    <row r="43" spans="2:5" ht="17.25" customHeight="1" x14ac:dyDescent="0.25">
      <c r="B43" s="200" t="s">
        <v>138</v>
      </c>
      <c r="C43" s="200"/>
      <c r="D43" s="200"/>
      <c r="E43" s="62">
        <f>E31+E41</f>
        <v>2990</v>
      </c>
    </row>
    <row r="44" spans="2:5" ht="17.25" customHeight="1" x14ac:dyDescent="0.25">
      <c r="B44" s="25"/>
      <c r="C44" s="25"/>
      <c r="D44" s="25"/>
      <c r="E44" s="25"/>
    </row>
    <row r="45" spans="2:5" ht="17.25" customHeight="1" x14ac:dyDescent="0.25">
      <c r="B45" s="201" t="s">
        <v>42</v>
      </c>
      <c r="C45" s="201"/>
      <c r="D45" s="201"/>
      <c r="E45" s="201"/>
    </row>
    <row r="46" spans="2:5" ht="17.25" customHeight="1" x14ac:dyDescent="0.25">
      <c r="B46" s="25"/>
      <c r="C46" s="25"/>
      <c r="D46" s="25"/>
      <c r="E46" s="25"/>
    </row>
    <row r="47" spans="2:5" ht="17.25" customHeight="1" x14ac:dyDescent="0.25">
      <c r="B47" s="120" t="s">
        <v>43</v>
      </c>
      <c r="C47" s="120" t="s">
        <v>44</v>
      </c>
      <c r="D47" s="120" t="s">
        <v>20</v>
      </c>
      <c r="E47" s="120" t="s">
        <v>103</v>
      </c>
    </row>
    <row r="48" spans="2:5" ht="17.25" customHeight="1" x14ac:dyDescent="0.25">
      <c r="B48" s="121" t="s">
        <v>21</v>
      </c>
      <c r="C48" s="56" t="s">
        <v>45</v>
      </c>
      <c r="D48" s="22">
        <f>Parâmetros!G36</f>
        <v>0.2</v>
      </c>
      <c r="E48" s="57">
        <f t="shared" ref="E48:E55" si="0">$E$43*D48</f>
        <v>598</v>
      </c>
    </row>
    <row r="49" spans="2:5" ht="17.25" customHeight="1" x14ac:dyDescent="0.25">
      <c r="B49" s="121" t="s">
        <v>23</v>
      </c>
      <c r="C49" s="56" t="s">
        <v>46</v>
      </c>
      <c r="D49" s="22">
        <f>Parâmetros!G37</f>
        <v>2.5000000000000001E-2</v>
      </c>
      <c r="E49" s="57">
        <f t="shared" si="0"/>
        <v>74.75</v>
      </c>
    </row>
    <row r="50" spans="2:5" ht="17.25" customHeight="1" x14ac:dyDescent="0.25">
      <c r="B50" s="121" t="s">
        <v>25</v>
      </c>
      <c r="C50" s="56" t="s">
        <v>139</v>
      </c>
      <c r="D50" s="22">
        <f>Parâmetros!G38</f>
        <v>0.06</v>
      </c>
      <c r="E50" s="57">
        <f t="shared" si="0"/>
        <v>179.4</v>
      </c>
    </row>
    <row r="51" spans="2:5" ht="17.25" customHeight="1" x14ac:dyDescent="0.25">
      <c r="B51" s="121" t="s">
        <v>27</v>
      </c>
      <c r="C51" s="56" t="s">
        <v>48</v>
      </c>
      <c r="D51" s="22">
        <f>Parâmetros!G39</f>
        <v>1.4999999999999999E-2</v>
      </c>
      <c r="E51" s="57">
        <f t="shared" si="0"/>
        <v>44.85</v>
      </c>
    </row>
    <row r="52" spans="2:5" ht="17.25" customHeight="1" x14ac:dyDescent="0.25">
      <c r="B52" s="121" t="s">
        <v>29</v>
      </c>
      <c r="C52" s="56" t="s">
        <v>49</v>
      </c>
      <c r="D52" s="22">
        <f>Parâmetros!G40</f>
        <v>0.01</v>
      </c>
      <c r="E52" s="57">
        <f t="shared" si="0"/>
        <v>29.900000000000002</v>
      </c>
    </row>
    <row r="53" spans="2:5" ht="17.25" customHeight="1" x14ac:dyDescent="0.25">
      <c r="B53" s="121" t="s">
        <v>31</v>
      </c>
      <c r="C53" s="56" t="s">
        <v>50</v>
      </c>
      <c r="D53" s="22">
        <f>Parâmetros!G41</f>
        <v>6.0000000000000001E-3</v>
      </c>
      <c r="E53" s="57">
        <f t="shared" si="0"/>
        <v>17.940000000000001</v>
      </c>
    </row>
    <row r="54" spans="2:5" ht="17.25" customHeight="1" x14ac:dyDescent="0.25">
      <c r="B54" s="121" t="s">
        <v>33</v>
      </c>
      <c r="C54" s="56" t="s">
        <v>51</v>
      </c>
      <c r="D54" s="22">
        <f>Parâmetros!G42</f>
        <v>2E-3</v>
      </c>
      <c r="E54" s="57">
        <f t="shared" si="0"/>
        <v>5.98</v>
      </c>
    </row>
    <row r="55" spans="2:5" ht="17.25" customHeight="1" x14ac:dyDescent="0.25">
      <c r="B55" s="121" t="s">
        <v>52</v>
      </c>
      <c r="C55" s="56" t="s">
        <v>53</v>
      </c>
      <c r="D55" s="22">
        <f>Parâmetros!G43</f>
        <v>0.08</v>
      </c>
      <c r="E55" s="57">
        <f t="shared" si="0"/>
        <v>239.20000000000002</v>
      </c>
    </row>
    <row r="56" spans="2:5" ht="17.25" customHeight="1" x14ac:dyDescent="0.25">
      <c r="B56" s="177" t="s">
        <v>54</v>
      </c>
      <c r="C56" s="177"/>
      <c r="D56" s="21">
        <f>SUM(D48:D55)</f>
        <v>0.39800000000000008</v>
      </c>
      <c r="E56" s="58">
        <f>SUM(E48:E55)</f>
        <v>1190.02</v>
      </c>
    </row>
    <row r="57" spans="2:5" ht="17.25" customHeight="1" x14ac:dyDescent="0.25">
      <c r="B57" s="25"/>
      <c r="C57" s="25"/>
      <c r="D57" s="25"/>
      <c r="E57" s="25"/>
    </row>
    <row r="58" spans="2:5" ht="17.25" customHeight="1" x14ac:dyDescent="0.25">
      <c r="B58" s="198" t="s">
        <v>55</v>
      </c>
      <c r="C58" s="198"/>
      <c r="D58" s="198"/>
      <c r="E58" s="198"/>
    </row>
    <row r="59" spans="2:5" ht="17.25" customHeight="1" x14ac:dyDescent="0.25">
      <c r="B59" s="25"/>
      <c r="C59" s="25"/>
      <c r="D59" s="25"/>
      <c r="E59" s="25"/>
    </row>
    <row r="60" spans="2:5" ht="17.25" customHeight="1" x14ac:dyDescent="0.25">
      <c r="B60" s="120" t="s">
        <v>56</v>
      </c>
      <c r="C60" s="63" t="s">
        <v>57</v>
      </c>
      <c r="D60" s="63" t="s">
        <v>60</v>
      </c>
      <c r="E60" s="120" t="s">
        <v>103</v>
      </c>
    </row>
    <row r="61" spans="2:5" ht="17.25" customHeight="1" x14ac:dyDescent="0.25">
      <c r="B61" s="121" t="s">
        <v>21</v>
      </c>
      <c r="C61" s="60" t="s">
        <v>140</v>
      </c>
      <c r="D61" s="134">
        <f>Parâmetros!F132</f>
        <v>3.9</v>
      </c>
      <c r="E61" s="64">
        <f>IF(((D61*Parâmetros!E50)-(E25*6%))&gt;0,((D61*Parâmetros!E50)-(E25*6%)),0)</f>
        <v>47.400000000000006</v>
      </c>
    </row>
    <row r="62" spans="2:5" ht="17.25" customHeight="1" x14ac:dyDescent="0.25">
      <c r="B62" s="121" t="s">
        <v>23</v>
      </c>
      <c r="C62" s="175" t="s">
        <v>141</v>
      </c>
      <c r="D62" s="175"/>
      <c r="E62" s="64">
        <f>Parâmetros!G53</f>
        <v>695.2</v>
      </c>
    </row>
    <row r="63" spans="2:5" ht="17.25" customHeight="1" x14ac:dyDescent="0.25">
      <c r="B63" s="121" t="s">
        <v>25</v>
      </c>
      <c r="C63" s="175" t="s">
        <v>142</v>
      </c>
      <c r="D63" s="175"/>
      <c r="E63" s="64">
        <f>E62/12</f>
        <v>57.933333333333337</v>
      </c>
    </row>
    <row r="64" spans="2:5" ht="17.25" customHeight="1" x14ac:dyDescent="0.25">
      <c r="B64" s="121" t="s">
        <v>27</v>
      </c>
      <c r="C64" s="175" t="s">
        <v>143</v>
      </c>
      <c r="D64" s="175"/>
      <c r="E64" s="64">
        <f>Parâmetros!G56</f>
        <v>6.583333333333333</v>
      </c>
    </row>
    <row r="65" spans="2:5" ht="17.25" customHeight="1" x14ac:dyDescent="0.25">
      <c r="B65" s="121" t="s">
        <v>29</v>
      </c>
      <c r="C65" s="175" t="s">
        <v>144</v>
      </c>
      <c r="D65" s="175"/>
      <c r="E65" s="64">
        <f>Parâmetros!G57</f>
        <v>105.24</v>
      </c>
    </row>
    <row r="66" spans="2:5" ht="17.25" customHeight="1" x14ac:dyDescent="0.25">
      <c r="B66" s="121" t="s">
        <v>31</v>
      </c>
      <c r="C66" s="175" t="s">
        <v>145</v>
      </c>
      <c r="D66" s="175"/>
      <c r="E66" s="64">
        <f>Parâmetros!G58</f>
        <v>0.51815267732237424</v>
      </c>
    </row>
    <row r="67" spans="2:5" ht="17.25" customHeight="1" x14ac:dyDescent="0.25">
      <c r="B67" s="121" t="s">
        <v>33</v>
      </c>
      <c r="C67" s="175" t="s">
        <v>146</v>
      </c>
      <c r="D67" s="175"/>
      <c r="E67" s="64">
        <f>Parâmetros!G59</f>
        <v>8.3000000000000007</v>
      </c>
    </row>
    <row r="68" spans="2:5" ht="17.25" customHeight="1" x14ac:dyDescent="0.25">
      <c r="B68" s="121" t="s">
        <v>52</v>
      </c>
      <c r="C68" s="175" t="s">
        <v>147</v>
      </c>
      <c r="D68" s="175"/>
      <c r="E68" s="64">
        <f>Parâmetros!G60</f>
        <v>9.5</v>
      </c>
    </row>
    <row r="69" spans="2:5" ht="17.25" customHeight="1" x14ac:dyDescent="0.25">
      <c r="B69" s="121" t="s">
        <v>74</v>
      </c>
      <c r="C69" s="175" t="s">
        <v>75</v>
      </c>
      <c r="D69" s="175"/>
      <c r="E69" s="64">
        <f>Parâmetros!G62</f>
        <v>0</v>
      </c>
    </row>
    <row r="70" spans="2:5" ht="17.25" customHeight="1" x14ac:dyDescent="0.25">
      <c r="B70" s="177" t="s">
        <v>41</v>
      </c>
      <c r="C70" s="177"/>
      <c r="D70" s="177"/>
      <c r="E70" s="58">
        <f>SUM(E61:E69)</f>
        <v>930.67481934398904</v>
      </c>
    </row>
    <row r="71" spans="2:5" ht="17.25" customHeight="1" x14ac:dyDescent="0.25">
      <c r="B71" s="25"/>
      <c r="C71" s="25"/>
      <c r="D71" s="25"/>
      <c r="E71" s="25"/>
    </row>
    <row r="72" spans="2:5" ht="17.25" customHeight="1" x14ac:dyDescent="0.25">
      <c r="B72" s="182" t="s">
        <v>148</v>
      </c>
      <c r="C72" s="182"/>
      <c r="D72" s="182"/>
      <c r="E72" s="182"/>
    </row>
    <row r="73" spans="2:5" ht="17.25" customHeight="1" x14ac:dyDescent="0.25">
      <c r="B73" s="25"/>
      <c r="C73" s="25"/>
      <c r="D73" s="25"/>
      <c r="E73" s="25"/>
    </row>
    <row r="74" spans="2:5" ht="17.25" customHeight="1" x14ac:dyDescent="0.25">
      <c r="B74" s="120">
        <v>2</v>
      </c>
      <c r="C74" s="177" t="s">
        <v>149</v>
      </c>
      <c r="D74" s="177"/>
      <c r="E74" s="120" t="s">
        <v>103</v>
      </c>
    </row>
    <row r="75" spans="2:5" ht="17.25" customHeight="1" x14ac:dyDescent="0.25">
      <c r="B75" s="121" t="s">
        <v>37</v>
      </c>
      <c r="C75" s="175" t="s">
        <v>38</v>
      </c>
      <c r="D75" s="175"/>
      <c r="E75" s="65">
        <f>E41</f>
        <v>299</v>
      </c>
    </row>
    <row r="76" spans="2:5" ht="17.25" customHeight="1" x14ac:dyDescent="0.25">
      <c r="B76" s="121" t="s">
        <v>43</v>
      </c>
      <c r="C76" s="175" t="s">
        <v>44</v>
      </c>
      <c r="D76" s="175"/>
      <c r="E76" s="65">
        <f>E56</f>
        <v>1190.02</v>
      </c>
    </row>
    <row r="77" spans="2:5" ht="17.25" customHeight="1" x14ac:dyDescent="0.25">
      <c r="B77" s="121" t="s">
        <v>56</v>
      </c>
      <c r="C77" s="175" t="s">
        <v>57</v>
      </c>
      <c r="D77" s="175"/>
      <c r="E77" s="65">
        <f>E70</f>
        <v>930.67481934398904</v>
      </c>
    </row>
    <row r="78" spans="2:5" ht="17.25" customHeight="1" x14ac:dyDescent="0.25">
      <c r="B78" s="177" t="s">
        <v>41</v>
      </c>
      <c r="C78" s="177"/>
      <c r="D78" s="177"/>
      <c r="E78" s="58">
        <f>SUM(E75:E77)</f>
        <v>2419.6948193439889</v>
      </c>
    </row>
    <row r="79" spans="2:5" ht="17.25" customHeight="1" x14ac:dyDescent="0.25">
      <c r="B79" s="25"/>
      <c r="C79" s="25"/>
      <c r="D79" s="25"/>
      <c r="E79" s="25"/>
    </row>
    <row r="80" spans="2:5" ht="17.25" customHeight="1" x14ac:dyDescent="0.25">
      <c r="B80" s="25"/>
      <c r="C80" s="25"/>
      <c r="D80" s="25"/>
      <c r="E80" s="25"/>
    </row>
    <row r="81" spans="2:5" ht="17.25" customHeight="1" x14ac:dyDescent="0.25">
      <c r="B81" s="178" t="s">
        <v>76</v>
      </c>
      <c r="C81" s="178"/>
      <c r="D81" s="178"/>
      <c r="E81" s="178"/>
    </row>
    <row r="82" spans="2:5" ht="17.25" customHeight="1" x14ac:dyDescent="0.25">
      <c r="B82" s="25"/>
      <c r="C82" s="25"/>
      <c r="D82" s="25"/>
      <c r="E82" s="25"/>
    </row>
    <row r="83" spans="2:5" ht="17.25" customHeight="1" x14ac:dyDescent="0.25">
      <c r="B83" s="120">
        <v>3</v>
      </c>
      <c r="C83" s="120" t="s">
        <v>77</v>
      </c>
      <c r="D83" s="122" t="s">
        <v>20</v>
      </c>
      <c r="E83" s="120" t="s">
        <v>103</v>
      </c>
    </row>
    <row r="84" spans="2:5" ht="17.25" customHeight="1" x14ac:dyDescent="0.25">
      <c r="B84" s="121" t="s">
        <v>21</v>
      </c>
      <c r="C84" s="56" t="s">
        <v>150</v>
      </c>
      <c r="D84" s="37">
        <f>Parâmetros!G67</f>
        <v>4.1666666666666666E-3</v>
      </c>
      <c r="E84" s="57">
        <f t="shared" ref="E84:E89" si="1">D84*$E$31</f>
        <v>11.2125</v>
      </c>
    </row>
    <row r="85" spans="2:5" ht="17.25" customHeight="1" x14ac:dyDescent="0.25">
      <c r="B85" s="121" t="s">
        <v>23</v>
      </c>
      <c r="C85" s="60" t="s">
        <v>151</v>
      </c>
      <c r="D85" s="37">
        <f>Parâmetros!G68</f>
        <v>3.3333333333333332E-4</v>
      </c>
      <c r="E85" s="57">
        <f t="shared" si="1"/>
        <v>0.89700000000000002</v>
      </c>
    </row>
    <row r="86" spans="2:5" ht="17.25" customHeight="1" x14ac:dyDescent="0.25">
      <c r="B86" s="121" t="s">
        <v>25</v>
      </c>
      <c r="C86" s="60" t="s">
        <v>152</v>
      </c>
      <c r="D86" s="37">
        <f>Parâmetros!G69</f>
        <v>3.44E-2</v>
      </c>
      <c r="E86" s="57">
        <f t="shared" si="1"/>
        <v>92.570400000000006</v>
      </c>
    </row>
    <row r="87" spans="2:5" ht="17.25" customHeight="1" x14ac:dyDescent="0.25">
      <c r="B87" s="121" t="s">
        <v>27</v>
      </c>
      <c r="C87" s="60" t="s">
        <v>153</v>
      </c>
      <c r="D87" s="37">
        <f>Parâmetros!G70</f>
        <v>1.9444444444444445E-2</v>
      </c>
      <c r="E87" s="57">
        <f t="shared" si="1"/>
        <v>52.325000000000003</v>
      </c>
    </row>
    <row r="88" spans="2:5" ht="17.25" customHeight="1" x14ac:dyDescent="0.25">
      <c r="B88" s="121" t="s">
        <v>29</v>
      </c>
      <c r="C88" s="60" t="s">
        <v>154</v>
      </c>
      <c r="D88" s="37">
        <f>Parâmetros!G71</f>
        <v>7.7388888888888906E-3</v>
      </c>
      <c r="E88" s="57">
        <f t="shared" si="1"/>
        <v>20.825350000000004</v>
      </c>
    </row>
    <row r="89" spans="2:5" ht="17.25" customHeight="1" x14ac:dyDescent="0.25">
      <c r="B89" s="121" t="s">
        <v>31</v>
      </c>
      <c r="C89" s="60" t="s">
        <v>155</v>
      </c>
      <c r="D89" s="37">
        <f>Parâmetros!G72</f>
        <v>6.2222222222222236E-4</v>
      </c>
      <c r="E89" s="57">
        <f t="shared" si="1"/>
        <v>1.6744000000000003</v>
      </c>
    </row>
    <row r="90" spans="2:5" ht="17.25" customHeight="1" x14ac:dyDescent="0.25">
      <c r="B90" s="177" t="s">
        <v>41</v>
      </c>
      <c r="C90" s="177"/>
      <c r="D90" s="177"/>
      <c r="E90" s="58">
        <f>SUM(E84:E89)</f>
        <v>179.50465000000003</v>
      </c>
    </row>
    <row r="91" spans="2:5" ht="17.25" customHeight="1" x14ac:dyDescent="0.25">
      <c r="B91" s="25"/>
      <c r="C91" s="25"/>
      <c r="D91" s="25"/>
      <c r="E91" s="25"/>
    </row>
    <row r="92" spans="2:5" ht="17.25" customHeight="1" x14ac:dyDescent="0.25">
      <c r="B92" s="25"/>
      <c r="C92" s="25"/>
      <c r="D92" s="25"/>
      <c r="E92" s="25"/>
    </row>
    <row r="93" spans="2:5" ht="17.25" customHeight="1" x14ac:dyDescent="0.25">
      <c r="B93" s="178" t="s">
        <v>84</v>
      </c>
      <c r="C93" s="178"/>
      <c r="D93" s="178"/>
      <c r="E93" s="178"/>
    </row>
    <row r="94" spans="2:5" ht="17.25" customHeight="1" x14ac:dyDescent="0.25">
      <c r="B94" s="25"/>
      <c r="C94" s="25"/>
      <c r="D94" s="25"/>
      <c r="E94" s="25"/>
    </row>
    <row r="95" spans="2:5" ht="17.25" customHeight="1" x14ac:dyDescent="0.25">
      <c r="B95" s="198" t="s">
        <v>85</v>
      </c>
      <c r="C95" s="198"/>
      <c r="D95" s="198"/>
      <c r="E95" s="198"/>
    </row>
    <row r="96" spans="2:5" ht="17.25" customHeight="1" x14ac:dyDescent="0.25">
      <c r="B96" s="38"/>
      <c r="C96" s="25"/>
      <c r="D96" s="25"/>
      <c r="E96" s="25"/>
    </row>
    <row r="97" spans="2:5" ht="17.25" customHeight="1" x14ac:dyDescent="0.25">
      <c r="B97" s="122" t="s">
        <v>86</v>
      </c>
      <c r="C97" s="66" t="s">
        <v>87</v>
      </c>
      <c r="D97" s="122" t="s">
        <v>20</v>
      </c>
      <c r="E97" s="120" t="s">
        <v>103</v>
      </c>
    </row>
    <row r="98" spans="2:5" ht="17.25" customHeight="1" x14ac:dyDescent="0.25">
      <c r="B98" s="39" t="s">
        <v>21</v>
      </c>
      <c r="C98" s="67" t="s">
        <v>156</v>
      </c>
      <c r="D98" s="37">
        <f>Parâmetros!G79</f>
        <v>8.3333333333333329E-2</v>
      </c>
      <c r="E98" s="68">
        <f t="shared" ref="E98:E106" si="2">D98*$E$31</f>
        <v>224.25</v>
      </c>
    </row>
    <row r="99" spans="2:5" ht="17.25" customHeight="1" x14ac:dyDescent="0.25">
      <c r="B99" s="39" t="s">
        <v>23</v>
      </c>
      <c r="C99" s="67" t="s">
        <v>157</v>
      </c>
      <c r="D99" s="37">
        <f>Parâmetros!G80</f>
        <v>2.7777777777777779E-3</v>
      </c>
      <c r="E99" s="68">
        <f t="shared" si="2"/>
        <v>7.4750000000000005</v>
      </c>
    </row>
    <row r="100" spans="2:5" ht="17.25" customHeight="1" x14ac:dyDescent="0.25">
      <c r="B100" s="39" t="s">
        <v>25</v>
      </c>
      <c r="C100" s="67" t="s">
        <v>158</v>
      </c>
      <c r="D100" s="37">
        <f>Parâmetros!G81</f>
        <v>2.0833333333333332E-4</v>
      </c>
      <c r="E100" s="68">
        <f t="shared" si="2"/>
        <v>0.56062499999999993</v>
      </c>
    </row>
    <row r="101" spans="2:5" ht="17.25" customHeight="1" x14ac:dyDescent="0.25">
      <c r="B101" s="39" t="s">
        <v>27</v>
      </c>
      <c r="C101" s="67" t="s">
        <v>159</v>
      </c>
      <c r="D101" s="37">
        <f>Parâmetros!G82</f>
        <v>1.4833333333333332E-3</v>
      </c>
      <c r="E101" s="68">
        <f t="shared" si="2"/>
        <v>3.9916499999999999</v>
      </c>
    </row>
    <row r="102" spans="2:5" ht="17.25" customHeight="1" x14ac:dyDescent="0.25">
      <c r="B102" s="39" t="s">
        <v>29</v>
      </c>
      <c r="C102" s="67" t="s">
        <v>160</v>
      </c>
      <c r="D102" s="37">
        <f>Parâmetros!G83</f>
        <v>2.9330399999999996E-3</v>
      </c>
      <c r="E102" s="68">
        <f t="shared" si="2"/>
        <v>7.8928106399999987</v>
      </c>
    </row>
    <row r="103" spans="2:5" ht="17.25" customHeight="1" x14ac:dyDescent="0.25">
      <c r="B103" s="39" t="s">
        <v>31</v>
      </c>
      <c r="C103" s="67" t="s">
        <v>161</v>
      </c>
      <c r="D103" s="37">
        <f>Parâmetros!G84</f>
        <v>1.3888888888888888E-2</v>
      </c>
      <c r="E103" s="68">
        <f t="shared" si="2"/>
        <v>37.375</v>
      </c>
    </row>
    <row r="104" spans="2:5" ht="17.25" customHeight="1" x14ac:dyDescent="0.25">
      <c r="B104" s="39" t="s">
        <v>33</v>
      </c>
      <c r="C104" s="67" t="s">
        <v>277</v>
      </c>
      <c r="D104" s="37">
        <f>Parâmetros!G85</f>
        <v>9.6000000000000009E-3</v>
      </c>
      <c r="E104" s="68">
        <f t="shared" si="2"/>
        <v>25.833600000000004</v>
      </c>
    </row>
    <row r="105" spans="2:5" ht="17.25" customHeight="1" x14ac:dyDescent="0.25">
      <c r="B105" s="181" t="s">
        <v>93</v>
      </c>
      <c r="C105" s="181"/>
      <c r="D105" s="40">
        <f>SUM(D98:D104)</f>
        <v>0.11422470666666668</v>
      </c>
      <c r="E105" s="69">
        <f>D105*$E$31</f>
        <v>307.37868564000001</v>
      </c>
    </row>
    <row r="106" spans="2:5" ht="17.25" customHeight="1" x14ac:dyDescent="0.25">
      <c r="B106" s="9" t="s">
        <v>52</v>
      </c>
      <c r="C106" s="70" t="s">
        <v>162</v>
      </c>
      <c r="D106" s="41">
        <f>D105*D56</f>
        <v>4.5461433253333343E-2</v>
      </c>
      <c r="E106" s="68">
        <f t="shared" si="2"/>
        <v>122.33671688472002</v>
      </c>
    </row>
    <row r="107" spans="2:5" ht="17.25" customHeight="1" x14ac:dyDescent="0.25">
      <c r="B107" s="177" t="s">
        <v>54</v>
      </c>
      <c r="C107" s="177"/>
      <c r="D107" s="40">
        <f>SUM(D105:D106)</f>
        <v>0.15968613992000003</v>
      </c>
      <c r="E107" s="62">
        <f>SUM(E105:E106)</f>
        <v>429.71540252472005</v>
      </c>
    </row>
    <row r="108" spans="2:5" ht="17.25" customHeight="1" x14ac:dyDescent="0.25">
      <c r="B108" s="25"/>
      <c r="C108" s="25"/>
      <c r="D108" s="25"/>
      <c r="E108" s="25"/>
    </row>
    <row r="109" spans="2:5" ht="17.25" customHeight="1" x14ac:dyDescent="0.25">
      <c r="B109" s="198" t="s">
        <v>95</v>
      </c>
      <c r="C109" s="198"/>
      <c r="D109" s="198"/>
      <c r="E109" s="71"/>
    </row>
    <row r="110" spans="2:5" ht="17.25" customHeight="1" x14ac:dyDescent="0.25">
      <c r="B110" s="38"/>
      <c r="C110" s="25"/>
      <c r="D110" s="25"/>
      <c r="E110" s="25"/>
    </row>
    <row r="111" spans="2:5" ht="17.25" customHeight="1" x14ac:dyDescent="0.25">
      <c r="B111" s="120" t="s">
        <v>96</v>
      </c>
      <c r="C111" s="59" t="s">
        <v>97</v>
      </c>
      <c r="D111" s="122" t="s">
        <v>20</v>
      </c>
      <c r="E111" s="120" t="s">
        <v>103</v>
      </c>
    </row>
    <row r="112" spans="2:5" ht="17.25" customHeight="1" x14ac:dyDescent="0.25">
      <c r="B112" s="121" t="s">
        <v>21</v>
      </c>
      <c r="C112" s="60" t="s">
        <v>163</v>
      </c>
      <c r="D112" s="37">
        <f>Parâmetros!G93</f>
        <v>7.4999999999999997E-2</v>
      </c>
      <c r="E112" s="68">
        <f>D112*E31</f>
        <v>201.82499999999999</v>
      </c>
    </row>
    <row r="113" spans="2:5" ht="17.25" customHeight="1" x14ac:dyDescent="0.25">
      <c r="B113" s="199" t="s">
        <v>41</v>
      </c>
      <c r="C113" s="199"/>
      <c r="D113" s="40">
        <f>SUM(D112)</f>
        <v>7.4999999999999997E-2</v>
      </c>
      <c r="E113" s="69">
        <f>SUM(E112)</f>
        <v>201.82499999999999</v>
      </c>
    </row>
    <row r="114" spans="2:5" ht="17.25" customHeight="1" x14ac:dyDescent="0.25">
      <c r="B114" s="25"/>
      <c r="C114" s="25"/>
      <c r="D114" s="25"/>
      <c r="E114" s="25"/>
    </row>
    <row r="115" spans="2:5" ht="17.25" customHeight="1" x14ac:dyDescent="0.25">
      <c r="B115" s="182" t="s">
        <v>164</v>
      </c>
      <c r="C115" s="182"/>
      <c r="D115" s="182"/>
      <c r="E115" s="182"/>
    </row>
    <row r="116" spans="2:5" ht="17.25" customHeight="1" x14ac:dyDescent="0.25">
      <c r="B116" s="38"/>
      <c r="C116" s="25"/>
      <c r="D116" s="25"/>
      <c r="E116" s="25"/>
    </row>
    <row r="117" spans="2:5" ht="17.25" customHeight="1" x14ac:dyDescent="0.25">
      <c r="B117" s="120">
        <v>4</v>
      </c>
      <c r="C117" s="177" t="s">
        <v>165</v>
      </c>
      <c r="D117" s="177"/>
      <c r="E117" s="120" t="s">
        <v>103</v>
      </c>
    </row>
    <row r="118" spans="2:5" ht="17.25" customHeight="1" x14ac:dyDescent="0.25">
      <c r="B118" s="121" t="s">
        <v>86</v>
      </c>
      <c r="C118" s="175" t="s">
        <v>166</v>
      </c>
      <c r="D118" s="175"/>
      <c r="E118" s="57">
        <f>E107</f>
        <v>429.71540252472005</v>
      </c>
    </row>
    <row r="119" spans="2:5" ht="17.25" customHeight="1" x14ac:dyDescent="0.25">
      <c r="B119" s="121" t="s">
        <v>96</v>
      </c>
      <c r="C119" s="175" t="s">
        <v>97</v>
      </c>
      <c r="D119" s="175"/>
      <c r="E119" s="57">
        <f>E113</f>
        <v>201.82499999999999</v>
      </c>
    </row>
    <row r="120" spans="2:5" ht="17.25" customHeight="1" x14ac:dyDescent="0.25">
      <c r="B120" s="177" t="s">
        <v>41</v>
      </c>
      <c r="C120" s="177"/>
      <c r="D120" s="177"/>
      <c r="E120" s="58">
        <f>SUM(E118:E119)</f>
        <v>631.54040252472009</v>
      </c>
    </row>
    <row r="121" spans="2:5" ht="17.25" customHeight="1" x14ac:dyDescent="0.25">
      <c r="B121" s="25"/>
      <c r="C121" s="25"/>
      <c r="D121" s="25"/>
      <c r="E121" s="25"/>
    </row>
    <row r="122" spans="2:5" ht="17.25" customHeight="1" x14ac:dyDescent="0.25">
      <c r="B122" s="25"/>
      <c r="C122" s="25"/>
      <c r="D122" s="25"/>
      <c r="E122" s="25"/>
    </row>
    <row r="123" spans="2:5" ht="17.25" customHeight="1" x14ac:dyDescent="0.25">
      <c r="B123" s="178" t="s">
        <v>101</v>
      </c>
      <c r="C123" s="178"/>
      <c r="D123" s="178"/>
      <c r="E123" s="178"/>
    </row>
    <row r="124" spans="2:5" ht="17.25" customHeight="1" x14ac:dyDescent="0.25">
      <c r="B124" s="25"/>
      <c r="C124" s="25"/>
      <c r="D124" s="25"/>
      <c r="E124" s="25"/>
    </row>
    <row r="125" spans="2:5" ht="17.25" customHeight="1" x14ac:dyDescent="0.25">
      <c r="B125" s="120">
        <v>5</v>
      </c>
      <c r="C125" s="177" t="s">
        <v>102</v>
      </c>
      <c r="D125" s="177"/>
      <c r="E125" s="120" t="s">
        <v>103</v>
      </c>
    </row>
    <row r="126" spans="2:5" ht="17.25" customHeight="1" x14ac:dyDescent="0.25">
      <c r="B126" s="121" t="s">
        <v>21</v>
      </c>
      <c r="C126" s="175" t="s">
        <v>167</v>
      </c>
      <c r="D126" s="175"/>
      <c r="E126" s="57">
        <f>Parâmetros!G100</f>
        <v>157.79083333333335</v>
      </c>
    </row>
    <row r="127" spans="2:5" ht="17.25" customHeight="1" x14ac:dyDescent="0.25">
      <c r="B127" s="121" t="s">
        <v>23</v>
      </c>
      <c r="C127" s="175" t="s">
        <v>9</v>
      </c>
      <c r="D127" s="175"/>
      <c r="E127" s="57">
        <f>Parâmetros!G101</f>
        <v>26.071999999999999</v>
      </c>
    </row>
    <row r="128" spans="2:5" ht="17.25" customHeight="1" x14ac:dyDescent="0.25">
      <c r="B128" s="121" t="s">
        <v>25</v>
      </c>
      <c r="C128" s="175" t="s">
        <v>10</v>
      </c>
      <c r="D128" s="175"/>
      <c r="E128" s="57">
        <f>Parâmetros!G103</f>
        <v>44.311799038461544</v>
      </c>
    </row>
    <row r="129" spans="2:5" ht="17.25" customHeight="1" x14ac:dyDescent="0.25">
      <c r="B129" s="121" t="s">
        <v>27</v>
      </c>
      <c r="C129" s="176" t="s">
        <v>168</v>
      </c>
      <c r="D129" s="176"/>
      <c r="E129" s="72">
        <f>Parâmetros!G104</f>
        <v>15</v>
      </c>
    </row>
    <row r="130" spans="2:5" ht="17.25" customHeight="1" x14ac:dyDescent="0.25">
      <c r="B130" s="121" t="s">
        <v>29</v>
      </c>
      <c r="C130" s="175" t="s">
        <v>75</v>
      </c>
      <c r="D130" s="175"/>
      <c r="E130" s="57">
        <f>Parâmetros!G105</f>
        <v>0</v>
      </c>
    </row>
    <row r="131" spans="2:5" ht="17.25" customHeight="1" x14ac:dyDescent="0.25">
      <c r="B131" s="177" t="s">
        <v>54</v>
      </c>
      <c r="C131" s="177"/>
      <c r="D131" s="177"/>
      <c r="E131" s="58">
        <f>SUM(E126:E130)</f>
        <v>243.1746323717949</v>
      </c>
    </row>
    <row r="132" spans="2:5" ht="17.25" customHeight="1" x14ac:dyDescent="0.25">
      <c r="B132" s="25"/>
      <c r="C132" s="25"/>
      <c r="D132" s="25"/>
      <c r="E132" s="25"/>
    </row>
    <row r="133" spans="2:5" ht="17.25" customHeight="1" x14ac:dyDescent="0.25">
      <c r="B133" s="25"/>
      <c r="C133" s="25"/>
      <c r="D133" s="25"/>
      <c r="E133" s="25"/>
    </row>
    <row r="134" spans="2:5" ht="17.25" customHeight="1" x14ac:dyDescent="0.25">
      <c r="B134" s="178" t="s">
        <v>109</v>
      </c>
      <c r="C134" s="178"/>
      <c r="D134" s="178"/>
      <c r="E134" s="178"/>
    </row>
    <row r="135" spans="2:5" ht="17.25" customHeight="1" x14ac:dyDescent="0.25">
      <c r="B135" s="25"/>
      <c r="C135" s="25"/>
      <c r="D135" s="25"/>
      <c r="E135" s="25"/>
    </row>
    <row r="136" spans="2:5" ht="17.25" customHeight="1" x14ac:dyDescent="0.25">
      <c r="B136" s="120">
        <v>6</v>
      </c>
      <c r="C136" s="73" t="s">
        <v>110</v>
      </c>
      <c r="D136" s="120" t="s">
        <v>20</v>
      </c>
      <c r="E136" s="120" t="s">
        <v>103</v>
      </c>
    </row>
    <row r="137" spans="2:5" ht="17.25" customHeight="1" x14ac:dyDescent="0.25">
      <c r="B137" s="121" t="s">
        <v>21</v>
      </c>
      <c r="C137" s="56" t="s">
        <v>169</v>
      </c>
      <c r="D137" s="74">
        <f>Parâmetros!E132</f>
        <v>0.06</v>
      </c>
      <c r="E137" s="75">
        <f>E154*D137</f>
        <v>369.89487025443026</v>
      </c>
    </row>
    <row r="138" spans="2:5" ht="17.25" customHeight="1" x14ac:dyDescent="0.25">
      <c r="B138" s="121" t="s">
        <v>23</v>
      </c>
      <c r="C138" s="56" t="s">
        <v>170</v>
      </c>
      <c r="D138" s="46">
        <f>Parâmetros!D132</f>
        <v>6.7900000000000002E-2</v>
      </c>
      <c r="E138" s="65">
        <f>D138*(E154+E137)</f>
        <v>443.71355652820608</v>
      </c>
    </row>
    <row r="139" spans="2:5" ht="17.25" customHeight="1" x14ac:dyDescent="0.25">
      <c r="B139" s="121" t="s">
        <v>25</v>
      </c>
      <c r="C139" s="56" t="s">
        <v>171</v>
      </c>
      <c r="D139" s="46">
        <f>SUM(D140:D142)</f>
        <v>6.6500000000000004E-2</v>
      </c>
      <c r="E139" s="65">
        <f>((E154+E137+E138)/(1-D139))*D139</f>
        <v>497.13098544514077</v>
      </c>
    </row>
    <row r="140" spans="2:5" ht="17.25" customHeight="1" x14ac:dyDescent="0.25">
      <c r="B140" s="121"/>
      <c r="C140" s="56" t="s">
        <v>172</v>
      </c>
      <c r="D140" s="45">
        <f>Parâmetros!G114</f>
        <v>3.6499999999999998E-2</v>
      </c>
      <c r="E140" s="65">
        <f>((E154+E137+E138)/(1-D139))*D140</f>
        <v>272.86136795109229</v>
      </c>
    </row>
    <row r="141" spans="2:5" ht="17.25" customHeight="1" x14ac:dyDescent="0.25">
      <c r="B141" s="121"/>
      <c r="C141" s="56" t="s">
        <v>114</v>
      </c>
      <c r="D141" s="46">
        <f>Parâmetros!G115</f>
        <v>0</v>
      </c>
      <c r="E141" s="65">
        <f>((E154+E137+E138)/(1-D139))*D141</f>
        <v>0</v>
      </c>
    </row>
    <row r="142" spans="2:5" ht="17.25" customHeight="1" x14ac:dyDescent="0.25">
      <c r="B142" s="121"/>
      <c r="C142" s="56" t="s">
        <v>173</v>
      </c>
      <c r="D142" s="150">
        <f>Parâmetros!G132</f>
        <v>0.03</v>
      </c>
      <c r="E142" s="65">
        <f>((E154+E137+E138)/(1-D139))*D142</f>
        <v>224.26961749404845</v>
      </c>
    </row>
    <row r="143" spans="2:5" ht="17.25" customHeight="1" x14ac:dyDescent="0.25">
      <c r="B143" s="177" t="s">
        <v>54</v>
      </c>
      <c r="C143" s="177"/>
      <c r="D143" s="21">
        <f>SUM(D137:D139)</f>
        <v>0.19440000000000002</v>
      </c>
      <c r="E143" s="58">
        <f>SUM(E137:E142)</f>
        <v>1807.8703976729178</v>
      </c>
    </row>
    <row r="144" spans="2:5" ht="17.25" customHeight="1" x14ac:dyDescent="0.25">
      <c r="B144" s="25"/>
      <c r="C144" s="25"/>
      <c r="D144" s="25"/>
      <c r="E144" s="25"/>
    </row>
    <row r="145" spans="2:5" ht="17.25" customHeight="1" x14ac:dyDescent="0.25">
      <c r="B145" s="25"/>
      <c r="C145" s="25"/>
      <c r="D145" s="25"/>
      <c r="E145" s="25"/>
    </row>
    <row r="146" spans="2:5" ht="17.25" customHeight="1" x14ac:dyDescent="0.25">
      <c r="B146" s="178" t="s">
        <v>174</v>
      </c>
      <c r="C146" s="178"/>
      <c r="D146" s="178"/>
      <c r="E146" s="178"/>
    </row>
    <row r="147" spans="2:5" ht="17.25" customHeight="1" x14ac:dyDescent="0.25">
      <c r="B147" s="25"/>
      <c r="C147" s="25"/>
      <c r="D147" s="25"/>
      <c r="E147" s="25"/>
    </row>
    <row r="148" spans="2:5" ht="17.25" customHeight="1" x14ac:dyDescent="0.25">
      <c r="B148" s="120"/>
      <c r="C148" s="177" t="s">
        <v>175</v>
      </c>
      <c r="D148" s="177"/>
      <c r="E148" s="120" t="s">
        <v>103</v>
      </c>
    </row>
    <row r="149" spans="2:5" ht="17.25" customHeight="1" x14ac:dyDescent="0.25">
      <c r="B149" s="120" t="s">
        <v>21</v>
      </c>
      <c r="C149" s="175" t="s">
        <v>18</v>
      </c>
      <c r="D149" s="175"/>
      <c r="E149" s="57">
        <f>E31</f>
        <v>2691</v>
      </c>
    </row>
    <row r="150" spans="2:5" ht="17.25" customHeight="1" x14ac:dyDescent="0.25">
      <c r="B150" s="120" t="s">
        <v>23</v>
      </c>
      <c r="C150" s="175" t="s">
        <v>35</v>
      </c>
      <c r="D150" s="175"/>
      <c r="E150" s="57">
        <f>E78</f>
        <v>2419.6948193439889</v>
      </c>
    </row>
    <row r="151" spans="2:5" ht="17.25" customHeight="1" x14ac:dyDescent="0.25">
      <c r="B151" s="120" t="s">
        <v>25</v>
      </c>
      <c r="C151" s="175" t="s">
        <v>76</v>
      </c>
      <c r="D151" s="175"/>
      <c r="E151" s="57">
        <f>E90</f>
        <v>179.50465000000003</v>
      </c>
    </row>
    <row r="152" spans="2:5" ht="17.25" customHeight="1" x14ac:dyDescent="0.25">
      <c r="B152" s="120" t="s">
        <v>27</v>
      </c>
      <c r="C152" s="175" t="s">
        <v>84</v>
      </c>
      <c r="D152" s="175"/>
      <c r="E152" s="57">
        <f>E120</f>
        <v>631.54040252472009</v>
      </c>
    </row>
    <row r="153" spans="2:5" ht="17.25" customHeight="1" x14ac:dyDescent="0.25">
      <c r="B153" s="120" t="s">
        <v>29</v>
      </c>
      <c r="C153" s="175" t="s">
        <v>101</v>
      </c>
      <c r="D153" s="175"/>
      <c r="E153" s="57">
        <f>E131</f>
        <v>243.1746323717949</v>
      </c>
    </row>
    <row r="154" spans="2:5" ht="17.25" customHeight="1" x14ac:dyDescent="0.25">
      <c r="B154" s="177" t="s">
        <v>176</v>
      </c>
      <c r="C154" s="177"/>
      <c r="D154" s="177"/>
      <c r="E154" s="62">
        <f>SUM(E149:E153)</f>
        <v>6164.9145042405044</v>
      </c>
    </row>
    <row r="155" spans="2:5" ht="17.25" customHeight="1" x14ac:dyDescent="0.25">
      <c r="B155" s="120" t="s">
        <v>31</v>
      </c>
      <c r="C155" s="175" t="s">
        <v>177</v>
      </c>
      <c r="D155" s="175"/>
      <c r="E155" s="57">
        <f>E143</f>
        <v>1807.8703976729178</v>
      </c>
    </row>
    <row r="156" spans="2:5" ht="17.25" customHeight="1" x14ac:dyDescent="0.25">
      <c r="B156" s="177" t="s">
        <v>178</v>
      </c>
      <c r="C156" s="177"/>
      <c r="D156" s="177"/>
      <c r="E156" s="62">
        <f>TRUNC(SUM(E154:E155),2)</f>
        <v>7972.78</v>
      </c>
    </row>
    <row r="157" spans="2:5" ht="17.25" customHeight="1" x14ac:dyDescent="0.25">
      <c r="B157" s="25"/>
      <c r="C157" s="25"/>
      <c r="D157" s="25"/>
      <c r="E157" s="25"/>
    </row>
    <row r="158" spans="2:5" ht="17.25" customHeight="1" x14ac:dyDescent="0.25">
      <c r="B158" s="178" t="s">
        <v>179</v>
      </c>
      <c r="C158" s="178"/>
      <c r="D158" s="178"/>
      <c r="E158" s="178"/>
    </row>
    <row r="159" spans="2:5" ht="17.25" customHeight="1" x14ac:dyDescent="0.25">
      <c r="B159" s="25"/>
      <c r="C159" s="25"/>
      <c r="D159" s="25"/>
      <c r="E159" s="25"/>
    </row>
    <row r="160" spans="2:5" ht="17.25" customHeight="1" x14ac:dyDescent="0.25">
      <c r="B160" s="25"/>
      <c r="C160" s="196" t="s">
        <v>180</v>
      </c>
      <c r="D160" s="196"/>
      <c r="E160" s="76">
        <f>E156</f>
        <v>7972.78</v>
      </c>
    </row>
    <row r="161" spans="2:5" ht="17.25" customHeight="1" x14ac:dyDescent="0.25">
      <c r="B161" s="25"/>
      <c r="C161" s="196" t="s">
        <v>133</v>
      </c>
      <c r="D161" s="196"/>
      <c r="E161" s="77">
        <f>D19</f>
        <v>1</v>
      </c>
    </row>
    <row r="162" spans="2:5" ht="17.25" customHeight="1" x14ac:dyDescent="0.25">
      <c r="B162" s="25"/>
      <c r="C162" s="197" t="s">
        <v>181</v>
      </c>
      <c r="D162" s="197"/>
      <c r="E162" s="78">
        <f>E160*E161</f>
        <v>7972.78</v>
      </c>
    </row>
    <row r="163" spans="2:5" ht="17.25" customHeight="1" x14ac:dyDescent="0.25">
      <c r="B163" s="25"/>
      <c r="C163" s="25"/>
      <c r="D163" s="25"/>
      <c r="E163" s="25"/>
    </row>
    <row r="164" spans="2:5" ht="17.25" customHeight="1" x14ac:dyDescent="0.25">
      <c r="B164" s="25"/>
      <c r="C164" s="25"/>
      <c r="D164" s="25"/>
      <c r="E164" s="25"/>
    </row>
    <row r="165" spans="2:5" ht="17.25" customHeight="1" x14ac:dyDescent="0.25">
      <c r="B165" s="25"/>
      <c r="C165" s="25"/>
      <c r="D165" s="25"/>
      <c r="E165" s="25"/>
    </row>
    <row r="166" spans="2:5" ht="17.25" customHeight="1" x14ac:dyDescent="0.25">
      <c r="B166" s="25"/>
      <c r="C166" s="25"/>
      <c r="D166" s="25"/>
      <c r="E166" s="25"/>
    </row>
    <row r="167" spans="2:5" ht="17.25" customHeight="1" x14ac:dyDescent="0.25">
      <c r="B167" s="25"/>
      <c r="C167" s="25"/>
      <c r="D167" s="25"/>
      <c r="E167" s="25"/>
    </row>
    <row r="168" spans="2:5" ht="17.25" customHeight="1" x14ac:dyDescent="0.25">
      <c r="B168" s="25"/>
      <c r="C168" s="25"/>
      <c r="D168" s="25"/>
      <c r="E168" s="25"/>
    </row>
    <row r="169" spans="2:5" ht="17.25" customHeight="1" x14ac:dyDescent="0.25">
      <c r="B169" s="25"/>
      <c r="C169" s="25"/>
      <c r="D169" s="25"/>
      <c r="E169" s="25"/>
    </row>
    <row r="170" spans="2:5" ht="17.25" customHeight="1" x14ac:dyDescent="0.25">
      <c r="B170" s="25"/>
      <c r="C170" s="25"/>
      <c r="D170" s="25"/>
      <c r="E170" s="25"/>
    </row>
    <row r="171" spans="2:5" ht="17.25" customHeight="1" x14ac:dyDescent="0.25">
      <c r="B171" s="25"/>
      <c r="C171" s="25"/>
      <c r="D171" s="25"/>
      <c r="E171" s="25"/>
    </row>
    <row r="172" spans="2:5" ht="17.25" customHeight="1" x14ac:dyDescent="0.25">
      <c r="B172" s="25"/>
      <c r="C172" s="25"/>
      <c r="D172" s="25"/>
      <c r="E172" s="25"/>
    </row>
    <row r="173" spans="2:5" ht="17.25" customHeight="1" x14ac:dyDescent="0.25">
      <c r="B173" s="25"/>
      <c r="C173" s="25"/>
      <c r="D173" s="25"/>
      <c r="E173" s="25"/>
    </row>
    <row r="174" spans="2:5" ht="17.25" customHeight="1" x14ac:dyDescent="0.25">
      <c r="B174" s="25"/>
      <c r="C174" s="25"/>
      <c r="D174" s="25"/>
      <c r="E174" s="25"/>
    </row>
    <row r="175" spans="2:5" ht="17.25" customHeight="1" x14ac:dyDescent="0.25">
      <c r="B175" s="25"/>
      <c r="C175" s="25"/>
      <c r="D175" s="25"/>
      <c r="E175" s="25"/>
    </row>
    <row r="176" spans="2:5" ht="17.25" customHeight="1" x14ac:dyDescent="0.25">
      <c r="B176" s="25"/>
      <c r="C176" s="25"/>
      <c r="D176" s="25"/>
      <c r="E176" s="25"/>
    </row>
    <row r="177" spans="2:5" ht="17.25" customHeight="1" x14ac:dyDescent="0.25">
      <c r="B177" s="25"/>
      <c r="C177" s="25"/>
      <c r="D177" s="25"/>
      <c r="E177" s="25"/>
    </row>
    <row r="178" spans="2:5" ht="17.25" customHeight="1" x14ac:dyDescent="0.25">
      <c r="B178" s="25"/>
      <c r="C178" s="25"/>
      <c r="D178" s="25"/>
      <c r="E178" s="25"/>
    </row>
    <row r="179" spans="2:5" ht="17.25" customHeight="1" x14ac:dyDescent="0.25">
      <c r="B179" s="25"/>
      <c r="C179" s="25"/>
      <c r="D179" s="25"/>
      <c r="E179" s="25"/>
    </row>
    <row r="180" spans="2:5" ht="17.25" customHeight="1" x14ac:dyDescent="0.25">
      <c r="B180" s="25"/>
      <c r="C180" s="25"/>
      <c r="D180" s="25"/>
      <c r="E180" s="25"/>
    </row>
    <row r="181" spans="2:5" ht="17.25" customHeight="1" x14ac:dyDescent="0.25">
      <c r="B181" s="25"/>
      <c r="C181" s="25"/>
      <c r="D181" s="25"/>
      <c r="E181" s="25"/>
    </row>
    <row r="182" spans="2:5" ht="17.25" customHeight="1" x14ac:dyDescent="0.25">
      <c r="B182" s="25"/>
      <c r="C182" s="25"/>
      <c r="D182" s="25"/>
      <c r="E182" s="25"/>
    </row>
    <row r="183" spans="2:5" ht="17.25" customHeight="1" x14ac:dyDescent="0.25">
      <c r="B183" s="25"/>
      <c r="C183" s="25"/>
      <c r="D183" s="25"/>
      <c r="E183" s="25"/>
    </row>
    <row r="184" spans="2:5" ht="17.25" customHeight="1" x14ac:dyDescent="0.25">
      <c r="B184" s="25"/>
      <c r="C184" s="25"/>
      <c r="D184" s="25"/>
      <c r="E184" s="25"/>
    </row>
    <row r="185" spans="2:5" ht="17.25" customHeight="1" x14ac:dyDescent="0.25">
      <c r="B185" s="25"/>
      <c r="C185" s="25"/>
      <c r="D185" s="25"/>
      <c r="E185" s="25"/>
    </row>
    <row r="186" spans="2:5" ht="17.25" customHeight="1" x14ac:dyDescent="0.25">
      <c r="B186" s="25"/>
      <c r="C186" s="25"/>
      <c r="D186" s="25"/>
      <c r="E186" s="25"/>
    </row>
    <row r="187" spans="2:5" ht="17.25" customHeight="1" x14ac:dyDescent="0.25">
      <c r="B187" s="25"/>
      <c r="C187" s="25"/>
      <c r="D187" s="25"/>
      <c r="E187" s="25"/>
    </row>
    <row r="188" spans="2:5" ht="17.25" customHeight="1" x14ac:dyDescent="0.25">
      <c r="B188" s="25"/>
      <c r="C188" s="25"/>
      <c r="D188" s="25"/>
      <c r="E188" s="25"/>
    </row>
    <row r="189" spans="2:5" ht="17.25" customHeight="1" x14ac:dyDescent="0.25">
      <c r="B189" s="25"/>
      <c r="C189" s="25"/>
      <c r="D189" s="25"/>
      <c r="E189" s="25"/>
    </row>
    <row r="190" spans="2:5" ht="17.25" customHeight="1" x14ac:dyDescent="0.25">
      <c r="B190" s="25"/>
      <c r="C190" s="25"/>
      <c r="D190" s="25"/>
      <c r="E190" s="25"/>
    </row>
    <row r="191" spans="2:5" ht="17.25" customHeight="1" x14ac:dyDescent="0.25">
      <c r="B191" s="25"/>
      <c r="C191" s="25"/>
      <c r="D191" s="25"/>
      <c r="E191" s="25"/>
    </row>
    <row r="192" spans="2:5" ht="17.25" customHeight="1" x14ac:dyDescent="0.25">
      <c r="B192" s="25"/>
      <c r="C192" s="25"/>
      <c r="D192" s="25"/>
      <c r="E192" s="25"/>
    </row>
    <row r="193" spans="2:5" ht="17.25" customHeight="1" x14ac:dyDescent="0.25">
      <c r="B193" s="25"/>
      <c r="C193" s="25"/>
      <c r="D193" s="25"/>
      <c r="E193" s="25"/>
    </row>
    <row r="194" spans="2:5" ht="17.25" customHeight="1" x14ac:dyDescent="0.25">
      <c r="B194" s="25"/>
      <c r="C194" s="25"/>
      <c r="D194" s="25"/>
      <c r="E194" s="25"/>
    </row>
    <row r="195" spans="2:5" ht="17.25" customHeight="1" x14ac:dyDescent="0.25">
      <c r="B195" s="25"/>
      <c r="C195" s="25"/>
      <c r="D195" s="25"/>
      <c r="E195" s="25"/>
    </row>
    <row r="196" spans="2:5" ht="17.25" customHeight="1" x14ac:dyDescent="0.25">
      <c r="B196" s="25"/>
      <c r="C196" s="25"/>
      <c r="D196" s="25"/>
      <c r="E196" s="25"/>
    </row>
    <row r="197" spans="2:5" ht="17.25" customHeight="1" x14ac:dyDescent="0.25">
      <c r="B197" s="25"/>
      <c r="C197" s="25"/>
      <c r="D197" s="25"/>
      <c r="E197" s="25"/>
    </row>
    <row r="198" spans="2:5" ht="17.25" customHeight="1" x14ac:dyDescent="0.25">
      <c r="B198" s="25"/>
      <c r="C198" s="25"/>
      <c r="D198" s="25"/>
      <c r="E198" s="25"/>
    </row>
    <row r="199" spans="2:5" ht="17.25" customHeight="1" x14ac:dyDescent="0.25">
      <c r="B199" s="25"/>
      <c r="C199" s="25"/>
      <c r="D199" s="25"/>
      <c r="E199" s="25"/>
    </row>
    <row r="200" spans="2:5" ht="17.25" customHeight="1" x14ac:dyDescent="0.25">
      <c r="B200" s="25"/>
      <c r="C200" s="25"/>
      <c r="D200" s="25"/>
      <c r="E200" s="25"/>
    </row>
    <row r="201" spans="2:5" ht="17.25" customHeight="1" x14ac:dyDescent="0.25">
      <c r="B201" s="25"/>
      <c r="C201" s="25"/>
      <c r="D201" s="25"/>
      <c r="E201" s="25"/>
    </row>
    <row r="202" spans="2:5" ht="17.25" customHeight="1" x14ac:dyDescent="0.25">
      <c r="B202" s="25"/>
      <c r="C202" s="25"/>
      <c r="D202" s="25"/>
      <c r="E202" s="25"/>
    </row>
    <row r="203" spans="2:5" ht="17.25" customHeight="1" x14ac:dyDescent="0.25">
      <c r="B203" s="25"/>
      <c r="C203" s="25"/>
      <c r="D203" s="25"/>
      <c r="E203" s="25"/>
    </row>
    <row r="204" spans="2:5" ht="17.25" customHeight="1" x14ac:dyDescent="0.25">
      <c r="B204" s="25"/>
      <c r="C204" s="25"/>
      <c r="D204" s="25"/>
      <c r="E204" s="25"/>
    </row>
    <row r="205" spans="2:5" ht="17.25" customHeight="1" x14ac:dyDescent="0.25">
      <c r="B205" s="25"/>
      <c r="C205" s="25"/>
      <c r="D205" s="25"/>
      <c r="E205" s="25"/>
    </row>
    <row r="206" spans="2:5" ht="17.25" customHeight="1" x14ac:dyDescent="0.25">
      <c r="B206" s="25"/>
      <c r="C206" s="25"/>
      <c r="D206" s="25"/>
      <c r="E206" s="25"/>
    </row>
    <row r="207" spans="2:5" ht="17.25" customHeight="1" x14ac:dyDescent="0.25">
      <c r="B207" s="25"/>
      <c r="C207" s="25"/>
      <c r="D207" s="25"/>
      <c r="E207" s="25"/>
    </row>
    <row r="208" spans="2:5" ht="17.25" customHeight="1" x14ac:dyDescent="0.25">
      <c r="B208" s="25"/>
      <c r="C208" s="25"/>
      <c r="D208" s="25"/>
      <c r="E208" s="25"/>
    </row>
    <row r="209" spans="2:5" ht="17.25" customHeight="1" x14ac:dyDescent="0.25">
      <c r="B209" s="25"/>
      <c r="C209" s="25"/>
      <c r="D209" s="25"/>
      <c r="E209" s="25"/>
    </row>
    <row r="210" spans="2:5" ht="17.25" customHeight="1" x14ac:dyDescent="0.25">
      <c r="B210" s="25"/>
      <c r="C210" s="25"/>
      <c r="D210" s="25"/>
      <c r="E210" s="25"/>
    </row>
    <row r="211" spans="2:5" ht="17.25" customHeight="1" x14ac:dyDescent="0.25">
      <c r="B211" s="25"/>
      <c r="C211" s="25"/>
      <c r="D211" s="25"/>
      <c r="E211" s="25"/>
    </row>
    <row r="212" spans="2:5" ht="17.25" customHeight="1" x14ac:dyDescent="0.25">
      <c r="B212" s="25"/>
      <c r="C212" s="25"/>
      <c r="D212" s="25"/>
      <c r="E212" s="25"/>
    </row>
    <row r="213" spans="2:5" ht="17.25" customHeight="1" x14ac:dyDescent="0.25">
      <c r="B213" s="25"/>
      <c r="C213" s="25"/>
      <c r="D213" s="25"/>
      <c r="E213" s="25"/>
    </row>
    <row r="214" spans="2:5" ht="17.25" customHeight="1" x14ac:dyDescent="0.25">
      <c r="B214" s="25"/>
      <c r="C214" s="25"/>
      <c r="D214" s="25"/>
      <c r="E214" s="25"/>
    </row>
    <row r="215" spans="2:5" ht="17.25" customHeight="1" x14ac:dyDescent="0.25">
      <c r="B215" s="25"/>
      <c r="C215" s="25"/>
      <c r="D215" s="25"/>
      <c r="E215" s="25"/>
    </row>
    <row r="216" spans="2:5" ht="17.25" customHeight="1" x14ac:dyDescent="0.25">
      <c r="B216" s="25"/>
      <c r="C216" s="25"/>
      <c r="D216" s="25"/>
      <c r="E216" s="25"/>
    </row>
    <row r="217" spans="2:5" ht="17.25" customHeight="1" x14ac:dyDescent="0.25">
      <c r="B217" s="25"/>
      <c r="C217" s="25"/>
      <c r="D217" s="25"/>
      <c r="E217" s="25"/>
    </row>
    <row r="218" spans="2:5" ht="17.25" customHeight="1" x14ac:dyDescent="0.25">
      <c r="B218" s="25"/>
      <c r="C218" s="25"/>
      <c r="D218" s="25"/>
      <c r="E218" s="25"/>
    </row>
    <row r="219" spans="2:5" ht="17.25" customHeight="1" x14ac:dyDescent="0.25">
      <c r="B219" s="25"/>
      <c r="C219" s="25"/>
      <c r="D219" s="25"/>
      <c r="E219" s="25"/>
    </row>
    <row r="220" spans="2:5" ht="17.25" customHeight="1" x14ac:dyDescent="0.25">
      <c r="B220" s="25"/>
      <c r="C220" s="25"/>
      <c r="D220" s="25"/>
      <c r="E220" s="25"/>
    </row>
    <row r="221" spans="2:5" ht="17.25" customHeight="1" x14ac:dyDescent="0.25">
      <c r="B221" s="25"/>
      <c r="C221" s="25"/>
      <c r="D221" s="25"/>
      <c r="E221" s="25"/>
    </row>
    <row r="222" spans="2:5" ht="17.25" customHeight="1" x14ac:dyDescent="0.25">
      <c r="B222" s="25"/>
      <c r="C222" s="25"/>
      <c r="D222" s="25"/>
      <c r="E222" s="25"/>
    </row>
    <row r="223" spans="2:5" ht="17.25" customHeight="1" x14ac:dyDescent="0.25">
      <c r="B223" s="25"/>
      <c r="C223" s="25"/>
      <c r="D223" s="25"/>
      <c r="E223" s="25"/>
    </row>
    <row r="224" spans="2:5" ht="17.25" customHeight="1" x14ac:dyDescent="0.25">
      <c r="B224" s="25"/>
      <c r="C224" s="25"/>
      <c r="D224" s="25"/>
      <c r="E224" s="25"/>
    </row>
    <row r="225" spans="2:5" ht="17.25" customHeight="1" x14ac:dyDescent="0.25">
      <c r="B225" s="25"/>
      <c r="C225" s="25"/>
      <c r="D225" s="25"/>
      <c r="E225" s="25"/>
    </row>
    <row r="226" spans="2:5" ht="17.25" customHeight="1" x14ac:dyDescent="0.25">
      <c r="B226" s="25"/>
      <c r="C226" s="25"/>
      <c r="D226" s="25"/>
      <c r="E226" s="25"/>
    </row>
    <row r="227" spans="2:5" ht="17.25" customHeight="1" x14ac:dyDescent="0.25">
      <c r="B227" s="25"/>
      <c r="C227" s="25"/>
      <c r="D227" s="25"/>
      <c r="E227" s="25"/>
    </row>
    <row r="228" spans="2:5" ht="17.25" customHeight="1" x14ac:dyDescent="0.25">
      <c r="B228" s="25"/>
      <c r="C228" s="25"/>
      <c r="D228" s="25"/>
      <c r="E228" s="25"/>
    </row>
    <row r="229" spans="2:5" ht="17.25" customHeight="1" x14ac:dyDescent="0.25">
      <c r="B229" s="25"/>
      <c r="C229" s="25"/>
      <c r="D229" s="25"/>
      <c r="E229" s="25"/>
    </row>
    <row r="230" spans="2:5" ht="17.25" customHeight="1" x14ac:dyDescent="0.25">
      <c r="B230" s="25"/>
      <c r="C230" s="25"/>
      <c r="D230" s="25"/>
      <c r="E230" s="25"/>
    </row>
    <row r="231" spans="2:5" ht="17.25" customHeight="1" x14ac:dyDescent="0.25">
      <c r="B231" s="25"/>
      <c r="C231" s="25"/>
      <c r="D231" s="25"/>
      <c r="E231" s="25"/>
    </row>
    <row r="232" spans="2:5" ht="17.25" customHeight="1" x14ac:dyDescent="0.25">
      <c r="B232" s="25"/>
      <c r="C232" s="25"/>
      <c r="D232" s="25"/>
      <c r="E232" s="25"/>
    </row>
    <row r="233" spans="2:5" ht="17.25" customHeight="1" x14ac:dyDescent="0.25">
      <c r="B233" s="25"/>
      <c r="C233" s="25"/>
      <c r="D233" s="25"/>
      <c r="E233" s="25"/>
    </row>
    <row r="234" spans="2:5" ht="17.25" customHeight="1" x14ac:dyDescent="0.25">
      <c r="B234" s="25"/>
      <c r="C234" s="25"/>
      <c r="D234" s="25"/>
      <c r="E234" s="25"/>
    </row>
    <row r="235" spans="2:5" ht="17.25" customHeight="1" x14ac:dyDescent="0.25">
      <c r="B235" s="25"/>
      <c r="C235" s="25"/>
      <c r="D235" s="25"/>
      <c r="E235" s="25"/>
    </row>
    <row r="236" spans="2:5" ht="17.25" customHeight="1" x14ac:dyDescent="0.25">
      <c r="B236" s="25"/>
      <c r="C236" s="25"/>
      <c r="D236" s="25"/>
      <c r="E236" s="25"/>
    </row>
    <row r="237" spans="2:5" ht="17.25" customHeight="1" x14ac:dyDescent="0.25">
      <c r="B237" s="25"/>
      <c r="C237" s="25"/>
      <c r="D237" s="25"/>
      <c r="E237" s="25"/>
    </row>
    <row r="238" spans="2:5" ht="17.25" customHeight="1" x14ac:dyDescent="0.25">
      <c r="B238" s="25"/>
      <c r="C238" s="25"/>
      <c r="D238" s="25"/>
      <c r="E238" s="25"/>
    </row>
    <row r="239" spans="2:5" ht="17.25" customHeight="1" x14ac:dyDescent="0.25">
      <c r="B239" s="25"/>
      <c r="C239" s="25"/>
      <c r="D239" s="25"/>
      <c r="E239" s="25"/>
    </row>
    <row r="240" spans="2:5" ht="17.25" customHeight="1" x14ac:dyDescent="0.25">
      <c r="B240" s="25"/>
      <c r="C240" s="25"/>
      <c r="D240" s="25"/>
      <c r="E240" s="25"/>
    </row>
    <row r="241" spans="2:5" ht="17.25" customHeight="1" x14ac:dyDescent="0.25">
      <c r="B241" s="25"/>
      <c r="C241" s="25"/>
      <c r="D241" s="25"/>
      <c r="E241" s="25"/>
    </row>
    <row r="242" spans="2:5" ht="17.25" customHeight="1" x14ac:dyDescent="0.25">
      <c r="B242" s="25"/>
      <c r="C242" s="25"/>
      <c r="D242" s="25"/>
      <c r="E242" s="25"/>
    </row>
    <row r="243" spans="2:5" ht="17.25" customHeight="1" x14ac:dyDescent="0.25">
      <c r="B243" s="25"/>
      <c r="C243" s="25"/>
      <c r="D243" s="25"/>
      <c r="E243" s="25"/>
    </row>
    <row r="244" spans="2:5" ht="17.25" customHeight="1" x14ac:dyDescent="0.25">
      <c r="B244" s="25"/>
      <c r="C244" s="25"/>
      <c r="D244" s="25"/>
      <c r="E244" s="25"/>
    </row>
    <row r="245" spans="2:5" ht="17.25" customHeight="1" x14ac:dyDescent="0.25">
      <c r="B245" s="25"/>
      <c r="C245" s="25"/>
      <c r="D245" s="25"/>
      <c r="E245" s="25"/>
    </row>
    <row r="246" spans="2:5" ht="17.25" customHeight="1" x14ac:dyDescent="0.25">
      <c r="B246" s="25"/>
      <c r="C246" s="25"/>
      <c r="D246" s="25"/>
      <c r="E246" s="25"/>
    </row>
    <row r="247" spans="2:5" ht="17.25" customHeight="1" x14ac:dyDescent="0.25">
      <c r="B247" s="25"/>
      <c r="C247" s="25"/>
      <c r="D247" s="25"/>
      <c r="E247" s="25"/>
    </row>
    <row r="248" spans="2:5" ht="17.25" customHeight="1" x14ac:dyDescent="0.25">
      <c r="B248" s="25"/>
      <c r="C248" s="25"/>
      <c r="D248" s="25"/>
      <c r="E248" s="25"/>
    </row>
    <row r="249" spans="2:5" ht="17.25" customHeight="1" x14ac:dyDescent="0.25">
      <c r="B249" s="25"/>
      <c r="C249" s="25"/>
      <c r="D249" s="25"/>
      <c r="E249" s="25"/>
    </row>
    <row r="250" spans="2:5" ht="17.25" customHeight="1" x14ac:dyDescent="0.25">
      <c r="B250" s="25"/>
      <c r="C250" s="25"/>
      <c r="D250" s="25"/>
      <c r="E250" s="25"/>
    </row>
    <row r="251" spans="2:5" ht="17.25" customHeight="1" x14ac:dyDescent="0.25">
      <c r="B251" s="25"/>
      <c r="C251" s="25"/>
      <c r="D251" s="25"/>
      <c r="E251" s="25"/>
    </row>
    <row r="252" spans="2:5" ht="17.25" customHeight="1" x14ac:dyDescent="0.25">
      <c r="B252" s="25"/>
      <c r="C252" s="25"/>
      <c r="D252" s="25"/>
      <c r="E252" s="25"/>
    </row>
    <row r="253" spans="2:5" ht="17.25" customHeight="1" x14ac:dyDescent="0.25">
      <c r="B253" s="25"/>
      <c r="C253" s="25"/>
      <c r="D253" s="25"/>
      <c r="E253" s="25"/>
    </row>
    <row r="254" spans="2:5" ht="17.25" customHeight="1" x14ac:dyDescent="0.25">
      <c r="B254" s="25"/>
      <c r="C254" s="25"/>
      <c r="D254" s="25"/>
      <c r="E254" s="25"/>
    </row>
    <row r="255" spans="2:5" ht="17.25" customHeight="1" x14ac:dyDescent="0.25">
      <c r="B255" s="25"/>
      <c r="C255" s="25"/>
      <c r="D255" s="25"/>
      <c r="E255" s="25"/>
    </row>
    <row r="256" spans="2:5" ht="17.25" customHeight="1" x14ac:dyDescent="0.25">
      <c r="B256" s="25"/>
      <c r="C256" s="25"/>
      <c r="D256" s="25"/>
      <c r="E256" s="25"/>
    </row>
    <row r="257" spans="2:5" ht="17.25" customHeight="1" x14ac:dyDescent="0.25">
      <c r="B257" s="25"/>
      <c r="C257" s="25"/>
      <c r="D257" s="25"/>
      <c r="E257" s="25"/>
    </row>
    <row r="258" spans="2:5" ht="17.25" customHeight="1" x14ac:dyDescent="0.25">
      <c r="B258" s="25"/>
      <c r="C258" s="25"/>
      <c r="D258" s="25"/>
      <c r="E258" s="25"/>
    </row>
    <row r="259" spans="2:5" ht="17.25" customHeight="1" x14ac:dyDescent="0.25">
      <c r="B259" s="25"/>
      <c r="C259" s="25"/>
      <c r="D259" s="25"/>
      <c r="E259" s="25"/>
    </row>
    <row r="260" spans="2:5" ht="17.25" customHeight="1" x14ac:dyDescent="0.25">
      <c r="B260" s="25"/>
      <c r="C260" s="25"/>
      <c r="D260" s="25"/>
      <c r="E260" s="25"/>
    </row>
    <row r="261" spans="2:5" ht="17.25" customHeight="1" x14ac:dyDescent="0.25">
      <c r="B261" s="25"/>
      <c r="C261" s="25"/>
      <c r="D261" s="25"/>
      <c r="E261" s="25"/>
    </row>
    <row r="262" spans="2:5" ht="17.25" customHeight="1" x14ac:dyDescent="0.25">
      <c r="B262" s="25"/>
      <c r="C262" s="25"/>
      <c r="D262" s="25"/>
      <c r="E262" s="25"/>
    </row>
    <row r="263" spans="2:5" ht="17.25" customHeight="1" x14ac:dyDescent="0.25">
      <c r="B263" s="25"/>
      <c r="C263" s="25"/>
      <c r="D263" s="25"/>
      <c r="E263" s="25"/>
    </row>
    <row r="264" spans="2:5" ht="17.25" customHeight="1" x14ac:dyDescent="0.25">
      <c r="B264" s="25"/>
      <c r="C264" s="25"/>
      <c r="D264" s="25"/>
      <c r="E264" s="25"/>
    </row>
    <row r="265" spans="2:5" ht="17.25" customHeight="1" x14ac:dyDescent="0.25">
      <c r="B265" s="25"/>
      <c r="C265" s="25"/>
      <c r="D265" s="25"/>
      <c r="E265" s="25"/>
    </row>
    <row r="266" spans="2:5" ht="17.25" customHeight="1" x14ac:dyDescent="0.25">
      <c r="B266" s="25"/>
      <c r="C266" s="25"/>
      <c r="D266" s="25"/>
      <c r="E266" s="25"/>
    </row>
    <row r="267" spans="2:5" ht="17.25" customHeight="1" x14ac:dyDescent="0.25">
      <c r="B267" s="25"/>
      <c r="C267" s="25"/>
      <c r="D267" s="25"/>
      <c r="E267" s="25"/>
    </row>
    <row r="268" spans="2:5" ht="17.25" customHeight="1" x14ac:dyDescent="0.25">
      <c r="B268" s="25"/>
      <c r="C268" s="25"/>
      <c r="D268" s="25"/>
      <c r="E268" s="25"/>
    </row>
    <row r="269" spans="2:5" ht="17.25" customHeight="1" x14ac:dyDescent="0.25">
      <c r="B269" s="25"/>
      <c r="C269" s="25"/>
      <c r="D269" s="25"/>
      <c r="E269" s="25"/>
    </row>
    <row r="270" spans="2:5" ht="17.25" customHeight="1" x14ac:dyDescent="0.25">
      <c r="B270" s="25"/>
      <c r="C270" s="25"/>
      <c r="D270" s="25"/>
      <c r="E270" s="25"/>
    </row>
    <row r="271" spans="2:5" ht="17.25" customHeight="1" x14ac:dyDescent="0.25">
      <c r="B271" s="25"/>
      <c r="C271" s="25"/>
      <c r="D271" s="25"/>
      <c r="E271" s="25"/>
    </row>
    <row r="272" spans="2:5" ht="17.25" customHeight="1" x14ac:dyDescent="0.25">
      <c r="B272" s="25"/>
      <c r="C272" s="25"/>
      <c r="D272" s="25"/>
      <c r="E272" s="25"/>
    </row>
    <row r="273" spans="2:5" ht="17.25" customHeight="1" x14ac:dyDescent="0.25">
      <c r="B273" s="25"/>
      <c r="C273" s="25"/>
      <c r="D273" s="25"/>
      <c r="E273" s="25"/>
    </row>
    <row r="274" spans="2:5" ht="17.25" customHeight="1" x14ac:dyDescent="0.25">
      <c r="B274" s="25"/>
      <c r="C274" s="25"/>
      <c r="D274" s="25"/>
      <c r="E274" s="25"/>
    </row>
    <row r="275" spans="2:5" ht="17.25" customHeight="1" x14ac:dyDescent="0.25">
      <c r="B275" s="25"/>
      <c r="C275" s="25"/>
      <c r="D275" s="25"/>
      <c r="E275" s="25"/>
    </row>
    <row r="276" spans="2:5" ht="17.25" customHeight="1" x14ac:dyDescent="0.25">
      <c r="B276" s="25"/>
      <c r="C276" s="25"/>
      <c r="D276" s="25"/>
      <c r="E276" s="25"/>
    </row>
    <row r="277" spans="2:5" ht="17.25" customHeight="1" x14ac:dyDescent="0.25">
      <c r="B277" s="25"/>
      <c r="C277" s="25"/>
      <c r="D277" s="25"/>
      <c r="E277" s="25"/>
    </row>
    <row r="278" spans="2:5" ht="17.25" customHeight="1" x14ac:dyDescent="0.25">
      <c r="B278" s="25"/>
      <c r="C278" s="25"/>
      <c r="D278" s="25"/>
      <c r="E278" s="25"/>
    </row>
    <row r="279" spans="2:5" ht="17.25" customHeight="1" x14ac:dyDescent="0.25">
      <c r="B279" s="25"/>
      <c r="C279" s="25"/>
      <c r="D279" s="25"/>
      <c r="E279" s="25"/>
    </row>
    <row r="280" spans="2:5" ht="17.25" customHeight="1" x14ac:dyDescent="0.25">
      <c r="B280" s="25"/>
      <c r="C280" s="25"/>
      <c r="D280" s="25"/>
      <c r="E280" s="25"/>
    </row>
    <row r="281" spans="2:5" ht="17.25" customHeight="1" x14ac:dyDescent="0.25">
      <c r="B281" s="25"/>
      <c r="C281" s="25"/>
      <c r="D281" s="25"/>
      <c r="E281" s="25"/>
    </row>
    <row r="282" spans="2:5" ht="17.25" customHeight="1" x14ac:dyDescent="0.25">
      <c r="B282" s="25"/>
      <c r="C282" s="25"/>
      <c r="D282" s="25"/>
      <c r="E282" s="25"/>
    </row>
    <row r="283" spans="2:5" ht="17.25" customHeight="1" x14ac:dyDescent="0.25">
      <c r="B283" s="25"/>
      <c r="C283" s="25"/>
      <c r="D283" s="25"/>
      <c r="E283" s="25"/>
    </row>
    <row r="284" spans="2:5" ht="17.25" customHeight="1" x14ac:dyDescent="0.25">
      <c r="B284" s="25"/>
      <c r="C284" s="25"/>
      <c r="D284" s="25"/>
      <c r="E284" s="25"/>
    </row>
    <row r="285" spans="2:5" ht="17.25" customHeight="1" x14ac:dyDescent="0.25">
      <c r="B285" s="25"/>
      <c r="C285" s="25"/>
      <c r="D285" s="25"/>
      <c r="E285" s="25"/>
    </row>
    <row r="286" spans="2:5" ht="17.25" customHeight="1" x14ac:dyDescent="0.25">
      <c r="B286" s="25"/>
      <c r="C286" s="25"/>
      <c r="D286" s="25"/>
      <c r="E286" s="25"/>
    </row>
    <row r="287" spans="2:5" ht="17.25" customHeight="1" x14ac:dyDescent="0.25">
      <c r="B287" s="25"/>
      <c r="C287" s="25"/>
      <c r="D287" s="25"/>
      <c r="E287" s="25"/>
    </row>
    <row r="288" spans="2:5" ht="17.25" customHeight="1" x14ac:dyDescent="0.25">
      <c r="B288" s="25"/>
      <c r="C288" s="25"/>
      <c r="D288" s="25"/>
      <c r="E288" s="25"/>
    </row>
    <row r="289" spans="2:5" ht="17.25" customHeight="1" x14ac:dyDescent="0.25">
      <c r="B289" s="25"/>
      <c r="C289" s="25"/>
      <c r="D289" s="25"/>
      <c r="E289" s="25"/>
    </row>
    <row r="290" spans="2:5" ht="17.25" customHeight="1" x14ac:dyDescent="0.25">
      <c r="B290" s="25"/>
      <c r="C290" s="25"/>
      <c r="D290" s="25"/>
      <c r="E290" s="25"/>
    </row>
    <row r="291" spans="2:5" ht="17.25" customHeight="1" x14ac:dyDescent="0.25">
      <c r="B291" s="25"/>
      <c r="C291" s="25"/>
      <c r="D291" s="25"/>
      <c r="E291" s="25"/>
    </row>
    <row r="292" spans="2:5" ht="17.25" customHeight="1" x14ac:dyDescent="0.25">
      <c r="B292" s="25"/>
      <c r="C292" s="25"/>
      <c r="D292" s="25"/>
      <c r="E292" s="25"/>
    </row>
    <row r="293" spans="2:5" ht="17.25" customHeight="1" x14ac:dyDescent="0.25">
      <c r="B293" s="25"/>
      <c r="C293" s="25"/>
      <c r="D293" s="25"/>
      <c r="E293" s="25"/>
    </row>
    <row r="294" spans="2:5" ht="17.25" customHeight="1" x14ac:dyDescent="0.25">
      <c r="B294" s="25"/>
      <c r="C294" s="25"/>
      <c r="D294" s="25"/>
      <c r="E294" s="25"/>
    </row>
    <row r="295" spans="2:5" ht="17.25" customHeight="1" x14ac:dyDescent="0.25">
      <c r="B295" s="25"/>
      <c r="C295" s="25"/>
      <c r="D295" s="25"/>
      <c r="E295" s="25"/>
    </row>
    <row r="296" spans="2:5" ht="17.25" customHeight="1" x14ac:dyDescent="0.25">
      <c r="B296" s="25"/>
      <c r="C296" s="25"/>
      <c r="D296" s="25"/>
      <c r="E296" s="25"/>
    </row>
    <row r="297" spans="2:5" ht="17.25" customHeight="1" x14ac:dyDescent="0.25">
      <c r="B297" s="25"/>
      <c r="C297" s="25"/>
      <c r="D297" s="25"/>
      <c r="E297" s="25"/>
    </row>
    <row r="298" spans="2:5" ht="17.25" customHeight="1" x14ac:dyDescent="0.25">
      <c r="B298" s="25"/>
      <c r="C298" s="25"/>
      <c r="D298" s="25"/>
      <c r="E298" s="25"/>
    </row>
    <row r="299" spans="2:5" ht="17.25" customHeight="1" x14ac:dyDescent="0.25">
      <c r="B299" s="25"/>
      <c r="C299" s="25"/>
      <c r="D299" s="25"/>
      <c r="E299" s="25"/>
    </row>
    <row r="300" spans="2:5" ht="17.25" customHeight="1" x14ac:dyDescent="0.25">
      <c r="B300" s="25"/>
      <c r="C300" s="25"/>
      <c r="D300" s="25"/>
      <c r="E300" s="25"/>
    </row>
    <row r="301" spans="2:5" ht="17.25" customHeight="1" x14ac:dyDescent="0.25">
      <c r="B301" s="25"/>
      <c r="C301" s="25"/>
      <c r="D301" s="25"/>
      <c r="E301" s="25"/>
    </row>
    <row r="302" spans="2:5" ht="17.25" customHeight="1" x14ac:dyDescent="0.25">
      <c r="B302" s="25"/>
      <c r="C302" s="25"/>
      <c r="D302" s="25"/>
      <c r="E302" s="25"/>
    </row>
    <row r="303" spans="2:5" ht="17.25" customHeight="1" x14ac:dyDescent="0.25">
      <c r="B303" s="25"/>
      <c r="C303" s="25"/>
      <c r="D303" s="25"/>
      <c r="E303" s="25"/>
    </row>
    <row r="304" spans="2:5" ht="17.25" customHeight="1" x14ac:dyDescent="0.25">
      <c r="B304" s="25"/>
      <c r="C304" s="25"/>
      <c r="D304" s="25"/>
      <c r="E304" s="25"/>
    </row>
    <row r="305" spans="2:5" ht="17.25" customHeight="1" x14ac:dyDescent="0.25">
      <c r="B305" s="25"/>
      <c r="C305" s="25"/>
      <c r="D305" s="25"/>
      <c r="E305" s="25"/>
    </row>
    <row r="306" spans="2:5" ht="17.25" customHeight="1" x14ac:dyDescent="0.25">
      <c r="B306" s="25"/>
      <c r="C306" s="25"/>
      <c r="D306" s="25"/>
      <c r="E306" s="25"/>
    </row>
    <row r="307" spans="2:5" ht="17.25" customHeight="1" x14ac:dyDescent="0.25">
      <c r="B307" s="25"/>
      <c r="C307" s="25"/>
      <c r="D307" s="25"/>
      <c r="E307" s="25"/>
    </row>
    <row r="308" spans="2:5" ht="17.25" customHeight="1" x14ac:dyDescent="0.25">
      <c r="B308" s="25"/>
      <c r="C308" s="25"/>
      <c r="D308" s="25"/>
      <c r="E308" s="25"/>
    </row>
    <row r="309" spans="2:5" ht="17.25" customHeight="1" x14ac:dyDescent="0.25">
      <c r="B309" s="25"/>
      <c r="C309" s="25"/>
      <c r="D309" s="25"/>
      <c r="E309" s="25"/>
    </row>
    <row r="310" spans="2:5" ht="17.25" customHeight="1" x14ac:dyDescent="0.25">
      <c r="B310" s="25"/>
      <c r="C310" s="25"/>
      <c r="D310" s="25"/>
      <c r="E310" s="25"/>
    </row>
    <row r="311" spans="2:5" ht="17.25" customHeight="1" x14ac:dyDescent="0.25">
      <c r="B311" s="25"/>
      <c r="C311" s="25"/>
      <c r="D311" s="25"/>
      <c r="E311" s="25"/>
    </row>
    <row r="312" spans="2:5" ht="17.25" customHeight="1" x14ac:dyDescent="0.25">
      <c r="B312" s="25"/>
      <c r="C312" s="25"/>
      <c r="D312" s="25"/>
      <c r="E312" s="25"/>
    </row>
    <row r="313" spans="2:5" ht="17.25" customHeight="1" x14ac:dyDescent="0.25">
      <c r="B313" s="25"/>
      <c r="C313" s="25"/>
      <c r="D313" s="25"/>
      <c r="E313" s="25"/>
    </row>
    <row r="314" spans="2:5" ht="17.25" customHeight="1" x14ac:dyDescent="0.25">
      <c r="B314" s="25"/>
      <c r="C314" s="25"/>
      <c r="D314" s="25"/>
      <c r="E314" s="25"/>
    </row>
    <row r="315" spans="2:5" ht="17.25" customHeight="1" x14ac:dyDescent="0.25">
      <c r="B315" s="25"/>
      <c r="C315" s="25"/>
      <c r="D315" s="25"/>
      <c r="E315" s="25"/>
    </row>
    <row r="316" spans="2:5" ht="17.25" customHeight="1" x14ac:dyDescent="0.25">
      <c r="B316" s="25"/>
      <c r="C316" s="25"/>
      <c r="D316" s="25"/>
      <c r="E316" s="25"/>
    </row>
    <row r="317" spans="2:5" ht="17.25" customHeight="1" x14ac:dyDescent="0.25">
      <c r="B317" s="25"/>
      <c r="C317" s="25"/>
      <c r="D317" s="25"/>
      <c r="E317" s="25"/>
    </row>
    <row r="318" spans="2:5" ht="17.25" customHeight="1" x14ac:dyDescent="0.25">
      <c r="B318" s="25"/>
      <c r="C318" s="25"/>
      <c r="D318" s="25"/>
      <c r="E318" s="25"/>
    </row>
    <row r="319" spans="2:5" ht="17.25" customHeight="1" x14ac:dyDescent="0.25">
      <c r="B319" s="25"/>
      <c r="C319" s="25"/>
      <c r="D319" s="25"/>
      <c r="E319" s="25"/>
    </row>
    <row r="320" spans="2:5" ht="17.25" customHeight="1" x14ac:dyDescent="0.25">
      <c r="B320" s="25"/>
      <c r="C320" s="25"/>
      <c r="D320" s="25"/>
      <c r="E320" s="25"/>
    </row>
    <row r="321" spans="2:5" ht="17.25" customHeight="1" x14ac:dyDescent="0.25">
      <c r="B321" s="25"/>
      <c r="C321" s="25"/>
      <c r="D321" s="25"/>
      <c r="E321" s="25"/>
    </row>
    <row r="322" spans="2:5" ht="17.25" customHeight="1" x14ac:dyDescent="0.25">
      <c r="B322" s="25"/>
      <c r="C322" s="25"/>
      <c r="D322" s="25"/>
      <c r="E322" s="25"/>
    </row>
    <row r="323" spans="2:5" ht="17.25" customHeight="1" x14ac:dyDescent="0.25">
      <c r="B323" s="25"/>
      <c r="C323" s="25"/>
      <c r="D323" s="25"/>
      <c r="E323" s="25"/>
    </row>
    <row r="324" spans="2:5" ht="17.25" customHeight="1" x14ac:dyDescent="0.25">
      <c r="B324" s="25"/>
      <c r="C324" s="25"/>
      <c r="D324" s="25"/>
      <c r="E324" s="25"/>
    </row>
    <row r="325" spans="2:5" ht="17.25" customHeight="1" x14ac:dyDescent="0.25">
      <c r="B325" s="25"/>
      <c r="C325" s="25"/>
      <c r="D325" s="25"/>
      <c r="E325" s="25"/>
    </row>
    <row r="326" spans="2:5" ht="17.25" customHeight="1" x14ac:dyDescent="0.25">
      <c r="B326" s="25"/>
      <c r="C326" s="25"/>
      <c r="D326" s="25"/>
      <c r="E326" s="25"/>
    </row>
    <row r="327" spans="2:5" ht="17.25" customHeight="1" x14ac:dyDescent="0.25">
      <c r="B327" s="25"/>
      <c r="C327" s="25"/>
      <c r="D327" s="25"/>
      <c r="E327" s="25"/>
    </row>
    <row r="328" spans="2:5" ht="17.25" customHeight="1" x14ac:dyDescent="0.25">
      <c r="B328" s="25"/>
      <c r="C328" s="25"/>
      <c r="D328" s="25"/>
      <c r="E328" s="25"/>
    </row>
    <row r="329" spans="2:5" ht="17.25" customHeight="1" x14ac:dyDescent="0.25">
      <c r="B329" s="25"/>
      <c r="C329" s="25"/>
      <c r="D329" s="25"/>
      <c r="E329" s="25"/>
    </row>
    <row r="330" spans="2:5" ht="17.25" customHeight="1" x14ac:dyDescent="0.25">
      <c r="B330" s="25"/>
      <c r="C330" s="25"/>
      <c r="D330" s="25"/>
      <c r="E330" s="25"/>
    </row>
    <row r="331" spans="2:5" ht="17.25" customHeight="1" x14ac:dyDescent="0.25">
      <c r="B331" s="25"/>
      <c r="C331" s="25"/>
      <c r="D331" s="25"/>
      <c r="E331" s="25"/>
    </row>
    <row r="332" spans="2:5" ht="17.25" customHeight="1" x14ac:dyDescent="0.25">
      <c r="B332" s="25"/>
      <c r="C332" s="25"/>
      <c r="D332" s="25"/>
      <c r="E332" s="25"/>
    </row>
    <row r="333" spans="2:5" ht="17.25" customHeight="1" x14ac:dyDescent="0.25">
      <c r="B333" s="25"/>
      <c r="C333" s="25"/>
      <c r="D333" s="25"/>
      <c r="E333" s="25"/>
    </row>
    <row r="334" spans="2:5" ht="17.25" customHeight="1" x14ac:dyDescent="0.25">
      <c r="B334" s="25"/>
      <c r="C334" s="25"/>
      <c r="D334" s="25"/>
      <c r="E334" s="25"/>
    </row>
    <row r="335" spans="2:5" ht="17.25" customHeight="1" x14ac:dyDescent="0.25">
      <c r="B335" s="25"/>
      <c r="C335" s="25"/>
      <c r="D335" s="25"/>
      <c r="E335" s="25"/>
    </row>
    <row r="336" spans="2:5" ht="17.25" customHeight="1" x14ac:dyDescent="0.25">
      <c r="B336" s="25"/>
      <c r="C336" s="25"/>
      <c r="D336" s="25"/>
      <c r="E336" s="25"/>
    </row>
    <row r="337" spans="2:5" ht="17.25" customHeight="1" x14ac:dyDescent="0.25">
      <c r="B337" s="25"/>
      <c r="C337" s="25"/>
      <c r="D337" s="25"/>
      <c r="E337" s="25"/>
    </row>
    <row r="338" spans="2:5" ht="17.25" customHeight="1" x14ac:dyDescent="0.25">
      <c r="B338" s="25"/>
      <c r="C338" s="25"/>
      <c r="D338" s="25"/>
      <c r="E338" s="25"/>
    </row>
    <row r="339" spans="2:5" ht="17.25" customHeight="1" x14ac:dyDescent="0.25">
      <c r="B339" s="25"/>
      <c r="C339" s="25"/>
      <c r="D339" s="25"/>
      <c r="E339" s="25"/>
    </row>
    <row r="340" spans="2:5" ht="17.25" customHeight="1" x14ac:dyDescent="0.25">
      <c r="B340" s="25"/>
      <c r="C340" s="25"/>
      <c r="D340" s="25"/>
      <c r="E340" s="25"/>
    </row>
    <row r="341" spans="2:5" ht="17.25" customHeight="1" x14ac:dyDescent="0.25">
      <c r="B341" s="25"/>
      <c r="C341" s="25"/>
      <c r="D341" s="25"/>
      <c r="E341" s="25"/>
    </row>
    <row r="342" spans="2:5" ht="17.25" customHeight="1" x14ac:dyDescent="0.25">
      <c r="B342" s="25"/>
      <c r="C342" s="25"/>
      <c r="D342" s="25"/>
      <c r="E342" s="25"/>
    </row>
    <row r="343" spans="2:5" ht="17.25" customHeight="1" x14ac:dyDescent="0.25">
      <c r="B343" s="25"/>
      <c r="C343" s="25"/>
      <c r="D343" s="25"/>
      <c r="E343" s="25"/>
    </row>
    <row r="344" spans="2:5" ht="17.25" customHeight="1" x14ac:dyDescent="0.25">
      <c r="B344" s="25"/>
      <c r="C344" s="25"/>
      <c r="D344" s="25"/>
      <c r="E344" s="25"/>
    </row>
    <row r="345" spans="2:5" ht="17.25" customHeight="1" x14ac:dyDescent="0.25">
      <c r="B345" s="25"/>
      <c r="C345" s="25"/>
      <c r="D345" s="25"/>
      <c r="E345" s="25"/>
    </row>
    <row r="346" spans="2:5" ht="17.25" customHeight="1" x14ac:dyDescent="0.25">
      <c r="B346" s="25"/>
      <c r="C346" s="25"/>
      <c r="D346" s="25"/>
      <c r="E346" s="25"/>
    </row>
    <row r="347" spans="2:5" ht="17.25" customHeight="1" x14ac:dyDescent="0.25">
      <c r="B347" s="25"/>
      <c r="C347" s="25"/>
      <c r="D347" s="25"/>
      <c r="E347" s="25"/>
    </row>
    <row r="348" spans="2:5" ht="17.25" customHeight="1" x14ac:dyDescent="0.25">
      <c r="B348" s="25"/>
      <c r="C348" s="25"/>
      <c r="D348" s="25"/>
      <c r="E348" s="25"/>
    </row>
    <row r="349" spans="2:5" ht="17.25" customHeight="1" x14ac:dyDescent="0.25">
      <c r="B349" s="25"/>
      <c r="C349" s="25"/>
      <c r="D349" s="25"/>
      <c r="E349" s="25"/>
    </row>
    <row r="350" spans="2:5" ht="17.25" customHeight="1" x14ac:dyDescent="0.25">
      <c r="B350" s="25"/>
      <c r="C350" s="25"/>
      <c r="D350" s="25"/>
      <c r="E350" s="25"/>
    </row>
    <row r="351" spans="2:5" ht="17.25" customHeight="1" x14ac:dyDescent="0.25">
      <c r="B351" s="25"/>
      <c r="C351" s="25"/>
      <c r="D351" s="25"/>
      <c r="E351" s="25"/>
    </row>
    <row r="352" spans="2:5" ht="17.25" customHeight="1" x14ac:dyDescent="0.25">
      <c r="B352" s="25"/>
      <c r="C352" s="25"/>
      <c r="D352" s="25"/>
      <c r="E352" s="25"/>
    </row>
    <row r="353" spans="2:5" ht="17.25" customHeight="1" x14ac:dyDescent="0.25">
      <c r="B353" s="25"/>
      <c r="C353" s="25"/>
      <c r="D353" s="25"/>
      <c r="E353" s="25"/>
    </row>
    <row r="354" spans="2:5" ht="17.25" customHeight="1" x14ac:dyDescent="0.25">
      <c r="B354" s="25"/>
      <c r="C354" s="25"/>
      <c r="D354" s="25"/>
      <c r="E354" s="25"/>
    </row>
    <row r="355" spans="2:5" ht="17.25" customHeight="1" x14ac:dyDescent="0.25">
      <c r="B355" s="25"/>
      <c r="C355" s="25"/>
      <c r="D355" s="25"/>
      <c r="E355" s="25"/>
    </row>
    <row r="356" spans="2:5" ht="17.25" customHeight="1" x14ac:dyDescent="0.25">
      <c r="B356" s="25"/>
      <c r="C356" s="25"/>
      <c r="D356" s="25"/>
      <c r="E356" s="25"/>
    </row>
    <row r="357" spans="2:5" ht="17.25" customHeight="1" x14ac:dyDescent="0.25">
      <c r="B357" s="25"/>
      <c r="C357" s="25"/>
      <c r="D357" s="25"/>
      <c r="E357" s="25"/>
    </row>
    <row r="358" spans="2:5" ht="17.25" customHeight="1" x14ac:dyDescent="0.25">
      <c r="B358" s="25"/>
      <c r="C358" s="25"/>
      <c r="D358" s="25"/>
      <c r="E358" s="25"/>
    </row>
    <row r="359" spans="2:5" ht="17.25" customHeight="1" x14ac:dyDescent="0.25">
      <c r="B359" s="25"/>
      <c r="C359" s="25"/>
      <c r="D359" s="25"/>
      <c r="E359" s="25"/>
    </row>
    <row r="360" spans="2:5" ht="17.25" customHeight="1" x14ac:dyDescent="0.25">
      <c r="B360" s="25"/>
      <c r="C360" s="25"/>
      <c r="D360" s="25"/>
      <c r="E360" s="25"/>
    </row>
    <row r="361" spans="2:5" ht="17.25" customHeight="1" x14ac:dyDescent="0.25">
      <c r="B361" s="25"/>
      <c r="C361" s="25"/>
      <c r="D361" s="25"/>
      <c r="E361" s="25"/>
    </row>
    <row r="362" spans="2:5" ht="17.25" customHeight="1" x14ac:dyDescent="0.25">
      <c r="B362" s="25"/>
      <c r="C362" s="25"/>
      <c r="D362" s="25"/>
      <c r="E362" s="25"/>
    </row>
    <row r="363" spans="2:5" ht="17.25" customHeight="1" x14ac:dyDescent="0.25">
      <c r="B363" s="25"/>
      <c r="C363" s="25"/>
      <c r="D363" s="25"/>
      <c r="E363" s="25"/>
    </row>
    <row r="364" spans="2:5" ht="17.25" customHeight="1" x14ac:dyDescent="0.25">
      <c r="B364" s="25"/>
      <c r="C364" s="25"/>
      <c r="D364" s="25"/>
      <c r="E364" s="25"/>
    </row>
    <row r="365" spans="2:5" ht="17.25" customHeight="1" x14ac:dyDescent="0.25">
      <c r="B365" s="25"/>
      <c r="C365" s="25"/>
      <c r="D365" s="25"/>
      <c r="E365" s="25"/>
    </row>
    <row r="366" spans="2:5" ht="17.25" customHeight="1" x14ac:dyDescent="0.25">
      <c r="B366" s="25"/>
      <c r="C366" s="25"/>
      <c r="D366" s="25"/>
      <c r="E366" s="25"/>
    </row>
    <row r="367" spans="2:5" ht="17.25" customHeight="1" x14ac:dyDescent="0.25">
      <c r="B367" s="25"/>
      <c r="C367" s="25"/>
      <c r="D367" s="25"/>
      <c r="E367" s="25"/>
    </row>
    <row r="368" spans="2:5" ht="17.25" customHeight="1" x14ac:dyDescent="0.25">
      <c r="B368" s="25"/>
      <c r="C368" s="25"/>
      <c r="D368" s="25"/>
      <c r="E368" s="25"/>
    </row>
    <row r="369" spans="2:5" ht="17.25" customHeight="1" x14ac:dyDescent="0.25">
      <c r="B369" s="25"/>
      <c r="C369" s="25"/>
      <c r="D369" s="25"/>
      <c r="E369" s="25"/>
    </row>
    <row r="370" spans="2:5" ht="17.25" customHeight="1" x14ac:dyDescent="0.25">
      <c r="B370" s="25"/>
      <c r="C370" s="25"/>
      <c r="D370" s="25"/>
      <c r="E370" s="25"/>
    </row>
    <row r="371" spans="2:5" ht="17.25" customHeight="1" x14ac:dyDescent="0.25">
      <c r="B371" s="25"/>
      <c r="C371" s="25"/>
      <c r="D371" s="25"/>
      <c r="E371" s="25"/>
    </row>
    <row r="372" spans="2:5" ht="17.25" customHeight="1" x14ac:dyDescent="0.25">
      <c r="B372" s="25"/>
      <c r="C372" s="25"/>
      <c r="D372" s="25"/>
      <c r="E372" s="25"/>
    </row>
    <row r="373" spans="2:5" ht="17.25" customHeight="1" x14ac:dyDescent="0.25">
      <c r="B373" s="25"/>
      <c r="C373" s="25"/>
      <c r="D373" s="25"/>
      <c r="E373" s="25"/>
    </row>
    <row r="374" spans="2:5" ht="17.25" customHeight="1" x14ac:dyDescent="0.25">
      <c r="B374" s="25"/>
      <c r="C374" s="25"/>
      <c r="D374" s="25"/>
      <c r="E374" s="25"/>
    </row>
    <row r="375" spans="2:5" ht="17.25" customHeight="1" x14ac:dyDescent="0.25">
      <c r="B375" s="25"/>
      <c r="C375" s="25"/>
      <c r="D375" s="25"/>
      <c r="E375" s="25"/>
    </row>
    <row r="376" spans="2:5" ht="17.25" customHeight="1" x14ac:dyDescent="0.25">
      <c r="B376" s="25"/>
      <c r="C376" s="25"/>
      <c r="D376" s="25"/>
      <c r="E376" s="25"/>
    </row>
    <row r="377" spans="2:5" ht="17.25" customHeight="1" x14ac:dyDescent="0.25">
      <c r="B377" s="25"/>
      <c r="C377" s="25"/>
      <c r="D377" s="25"/>
      <c r="E377" s="25"/>
    </row>
    <row r="378" spans="2:5" ht="17.25" customHeight="1" x14ac:dyDescent="0.25">
      <c r="B378" s="25"/>
      <c r="C378" s="25"/>
      <c r="D378" s="25"/>
      <c r="E378" s="25"/>
    </row>
    <row r="379" spans="2:5" ht="17.25" customHeight="1" x14ac:dyDescent="0.25">
      <c r="B379" s="25"/>
      <c r="C379" s="25"/>
      <c r="D379" s="25"/>
      <c r="E379" s="25"/>
    </row>
    <row r="380" spans="2:5" ht="17.25" customHeight="1" x14ac:dyDescent="0.25">
      <c r="B380" s="25"/>
      <c r="C380" s="25"/>
      <c r="D380" s="25"/>
      <c r="E380" s="25"/>
    </row>
    <row r="381" spans="2:5" ht="17.25" customHeight="1" x14ac:dyDescent="0.25">
      <c r="B381" s="25"/>
      <c r="C381" s="25"/>
      <c r="D381" s="25"/>
      <c r="E381" s="25"/>
    </row>
    <row r="382" spans="2:5" ht="17.25" customHeight="1" x14ac:dyDescent="0.25">
      <c r="B382" s="25"/>
      <c r="C382" s="25"/>
      <c r="D382" s="25"/>
      <c r="E382" s="25"/>
    </row>
    <row r="383" spans="2:5" ht="17.25" customHeight="1" x14ac:dyDescent="0.25">
      <c r="B383" s="25"/>
      <c r="C383" s="25"/>
      <c r="D383" s="25"/>
      <c r="E383" s="25"/>
    </row>
    <row r="384" spans="2:5" ht="17.25" customHeight="1" x14ac:dyDescent="0.25">
      <c r="B384" s="25"/>
      <c r="C384" s="25"/>
      <c r="D384" s="25"/>
      <c r="E384" s="25"/>
    </row>
    <row r="385" spans="2:5" ht="17.25" customHeight="1" x14ac:dyDescent="0.25">
      <c r="B385" s="25"/>
      <c r="C385" s="25"/>
      <c r="D385" s="25"/>
      <c r="E385" s="25"/>
    </row>
    <row r="386" spans="2:5" ht="17.25" customHeight="1" x14ac:dyDescent="0.25">
      <c r="B386" s="25"/>
      <c r="C386" s="25"/>
      <c r="D386" s="25"/>
      <c r="E386" s="25"/>
    </row>
    <row r="387" spans="2:5" ht="17.25" customHeight="1" x14ac:dyDescent="0.25">
      <c r="B387" s="25"/>
      <c r="C387" s="25"/>
      <c r="D387" s="25"/>
      <c r="E387" s="25"/>
    </row>
    <row r="388" spans="2:5" ht="17.25" customHeight="1" x14ac:dyDescent="0.25">
      <c r="B388" s="25"/>
      <c r="C388" s="25"/>
      <c r="D388" s="25"/>
      <c r="E388" s="25"/>
    </row>
    <row r="389" spans="2:5" ht="17.25" customHeight="1" x14ac:dyDescent="0.25">
      <c r="B389" s="25"/>
      <c r="C389" s="25"/>
      <c r="D389" s="25"/>
      <c r="E389" s="25"/>
    </row>
    <row r="390" spans="2:5" ht="17.25" customHeight="1" x14ac:dyDescent="0.25">
      <c r="B390" s="25"/>
      <c r="C390" s="25"/>
      <c r="D390" s="25"/>
      <c r="E390" s="25"/>
    </row>
    <row r="391" spans="2:5" ht="17.25" customHeight="1" x14ac:dyDescent="0.25">
      <c r="B391" s="25"/>
      <c r="C391" s="25"/>
      <c r="D391" s="25"/>
      <c r="E391" s="25"/>
    </row>
    <row r="392" spans="2:5" ht="17.25" customHeight="1" x14ac:dyDescent="0.25">
      <c r="B392" s="25"/>
      <c r="C392" s="25"/>
      <c r="D392" s="25"/>
      <c r="E392" s="25"/>
    </row>
    <row r="393" spans="2:5" ht="17.25" customHeight="1" x14ac:dyDescent="0.25">
      <c r="B393" s="25"/>
      <c r="C393" s="25"/>
      <c r="D393" s="25"/>
      <c r="E393" s="25"/>
    </row>
  </sheetData>
  <mergeCells count="76">
    <mergeCell ref="D9:E9"/>
    <mergeCell ref="B2:E2"/>
    <mergeCell ref="B3:E3"/>
    <mergeCell ref="B4:E4"/>
    <mergeCell ref="B6:E6"/>
    <mergeCell ref="D8:E8"/>
    <mergeCell ref="B34:E34"/>
    <mergeCell ref="D10:E10"/>
    <mergeCell ref="D11:E11"/>
    <mergeCell ref="D13:E13"/>
    <mergeCell ref="D14:E14"/>
    <mergeCell ref="D15:E15"/>
    <mergeCell ref="D16:E16"/>
    <mergeCell ref="D17:E17"/>
    <mergeCell ref="D18:E18"/>
    <mergeCell ref="D19:E19"/>
    <mergeCell ref="B22:E22"/>
    <mergeCell ref="B31:D31"/>
    <mergeCell ref="C67:D67"/>
    <mergeCell ref="B36:E36"/>
    <mergeCell ref="B41:C41"/>
    <mergeCell ref="B43:D43"/>
    <mergeCell ref="B45:E45"/>
    <mergeCell ref="B56:C56"/>
    <mergeCell ref="B58:E58"/>
    <mergeCell ref="C62:D62"/>
    <mergeCell ref="C63:D63"/>
    <mergeCell ref="C64:D64"/>
    <mergeCell ref="C65:D65"/>
    <mergeCell ref="C66:D66"/>
    <mergeCell ref="B93:E93"/>
    <mergeCell ref="C68:D68"/>
    <mergeCell ref="C69:D69"/>
    <mergeCell ref="B70:D70"/>
    <mergeCell ref="B72:E72"/>
    <mergeCell ref="C74:D74"/>
    <mergeCell ref="C75:D75"/>
    <mergeCell ref="C76:D76"/>
    <mergeCell ref="C77:D77"/>
    <mergeCell ref="B78:D78"/>
    <mergeCell ref="B81:E81"/>
    <mergeCell ref="B90:D90"/>
    <mergeCell ref="C125:D125"/>
    <mergeCell ref="B95:E95"/>
    <mergeCell ref="B105:C105"/>
    <mergeCell ref="B107:C107"/>
    <mergeCell ref="B109:D109"/>
    <mergeCell ref="B113:C113"/>
    <mergeCell ref="B115:E115"/>
    <mergeCell ref="C117:D117"/>
    <mergeCell ref="C118:D118"/>
    <mergeCell ref="C119:D119"/>
    <mergeCell ref="B120:D120"/>
    <mergeCell ref="B123:E123"/>
    <mergeCell ref="C150:D150"/>
    <mergeCell ref="C126:D126"/>
    <mergeCell ref="C127:D127"/>
    <mergeCell ref="C128:D128"/>
    <mergeCell ref="C129:D129"/>
    <mergeCell ref="C130:D130"/>
    <mergeCell ref="B131:D131"/>
    <mergeCell ref="B134:E134"/>
    <mergeCell ref="B143:C143"/>
    <mergeCell ref="B146:E146"/>
    <mergeCell ref="C148:D148"/>
    <mergeCell ref="C149:D149"/>
    <mergeCell ref="B158:E158"/>
    <mergeCell ref="C160:D160"/>
    <mergeCell ref="C161:D161"/>
    <mergeCell ref="C162:D162"/>
    <mergeCell ref="C151:D151"/>
    <mergeCell ref="C152:D152"/>
    <mergeCell ref="C153:D153"/>
    <mergeCell ref="B154:D154"/>
    <mergeCell ref="C155:D155"/>
    <mergeCell ref="B156:D156"/>
  </mergeCells>
  <pageMargins left="0.7" right="0.7" top="0.75" bottom="0.75" header="0.511811023622047" footer="0.511811023622047"/>
  <pageSetup paperSize="9" fitToHeight="0" orientation="portrait" horizontalDpi="300" verticalDpi="300"/>
  <rowBreaks count="1" manualBreakCount="1">
    <brk id="57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FBFBF"/>
  </sheetPr>
  <dimension ref="A1:J20"/>
  <sheetViews>
    <sheetView topLeftCell="A15" zoomScale="90" zoomScaleNormal="90" workbookViewId="0">
      <selection activeCell="F19" sqref="F9:F19"/>
    </sheetView>
  </sheetViews>
  <sheetFormatPr defaultColWidth="8.7109375" defaultRowHeight="15.75" x14ac:dyDescent="0.25"/>
  <cols>
    <col min="1" max="1" width="3.140625" style="1" customWidth="1"/>
    <col min="2" max="2" width="9.140625" style="80" customWidth="1"/>
    <col min="3" max="3" width="49.28515625" style="80" customWidth="1"/>
    <col min="4" max="9" width="14.28515625" style="80" customWidth="1"/>
    <col min="10" max="10" width="3.140625" style="1" customWidth="1"/>
  </cols>
  <sheetData>
    <row r="1" spans="1:10" x14ac:dyDescent="0.25">
      <c r="B1" s="208" t="s">
        <v>0</v>
      </c>
      <c r="C1" s="208"/>
      <c r="D1" s="208"/>
      <c r="E1" s="208"/>
      <c r="F1" s="208"/>
      <c r="G1" s="208"/>
      <c r="H1" s="208"/>
      <c r="I1" s="208"/>
    </row>
    <row r="2" spans="1:10" x14ac:dyDescent="0.25">
      <c r="B2" s="208" t="s">
        <v>1</v>
      </c>
      <c r="C2" s="208"/>
      <c r="D2" s="208"/>
      <c r="E2" s="208"/>
      <c r="F2" s="208"/>
      <c r="G2" s="208"/>
      <c r="H2" s="208"/>
      <c r="I2" s="208"/>
    </row>
    <row r="3" spans="1:10" x14ac:dyDescent="0.25">
      <c r="B3" s="209" t="s">
        <v>2</v>
      </c>
      <c r="C3" s="209"/>
      <c r="D3" s="209"/>
      <c r="E3" s="209"/>
      <c r="F3" s="209"/>
      <c r="G3" s="209"/>
      <c r="H3" s="209"/>
      <c r="I3" s="209"/>
    </row>
    <row r="4" spans="1:10" x14ac:dyDescent="0.25">
      <c r="B4" s="81"/>
      <c r="C4" s="81"/>
      <c r="D4" s="81"/>
      <c r="E4" s="81"/>
      <c r="F4" s="81"/>
      <c r="G4" s="81"/>
      <c r="H4" s="81"/>
      <c r="I4" s="81"/>
    </row>
    <row r="5" spans="1:10" x14ac:dyDescent="0.25">
      <c r="B5" s="209" t="s">
        <v>263</v>
      </c>
      <c r="C5" s="209"/>
      <c r="D5" s="209"/>
      <c r="E5" s="209"/>
      <c r="F5" s="209"/>
      <c r="G5" s="209"/>
      <c r="H5" s="209"/>
      <c r="I5" s="209"/>
    </row>
    <row r="6" spans="1:10" x14ac:dyDescent="0.25">
      <c r="B6" s="81"/>
      <c r="C6" s="81"/>
      <c r="D6" s="81"/>
      <c r="E6" s="81"/>
      <c r="F6" s="81"/>
      <c r="G6" s="81"/>
      <c r="H6" s="81"/>
      <c r="I6" s="81"/>
    </row>
    <row r="7" spans="1:10" ht="15" x14ac:dyDescent="0.25">
      <c r="B7" s="178" t="s">
        <v>167</v>
      </c>
      <c r="C7" s="178"/>
      <c r="D7" s="178"/>
      <c r="E7" s="178"/>
      <c r="F7" s="178"/>
      <c r="G7" s="178"/>
      <c r="H7" s="178"/>
      <c r="I7" s="178"/>
    </row>
    <row r="8" spans="1:10" x14ac:dyDescent="0.25">
      <c r="A8" s="50"/>
      <c r="J8" s="50"/>
    </row>
    <row r="9" spans="1:10" ht="47.25" x14ac:dyDescent="0.25">
      <c r="B9" s="82" t="s">
        <v>182</v>
      </c>
      <c r="C9" s="82" t="s">
        <v>183</v>
      </c>
      <c r="D9" s="83" t="s">
        <v>59</v>
      </c>
      <c r="E9" s="83" t="s">
        <v>184</v>
      </c>
      <c r="F9" s="82" t="s">
        <v>185</v>
      </c>
      <c r="G9" s="82" t="s">
        <v>186</v>
      </c>
      <c r="H9" s="82" t="s">
        <v>187</v>
      </c>
      <c r="I9" s="82" t="s">
        <v>188</v>
      </c>
    </row>
    <row r="10" spans="1:10" ht="45" x14ac:dyDescent="0.25">
      <c r="A10" s="8"/>
      <c r="B10" s="84">
        <v>1</v>
      </c>
      <c r="C10" s="85" t="s">
        <v>189</v>
      </c>
      <c r="D10" s="86">
        <v>1</v>
      </c>
      <c r="E10" s="86">
        <v>1</v>
      </c>
      <c r="F10" s="86">
        <f t="shared" ref="F10:F19" si="0">D10*E10</f>
        <v>1</v>
      </c>
      <c r="G10" s="87">
        <v>188.35</v>
      </c>
      <c r="H10" s="88">
        <f t="shared" ref="H10:H19" si="1">F10*G10</f>
        <v>188.35</v>
      </c>
      <c r="I10" s="89">
        <f t="shared" ref="I10:I19" si="2">H10/12</f>
        <v>15.695833333333333</v>
      </c>
      <c r="J10" s="8"/>
    </row>
    <row r="11" spans="1:10" ht="60" x14ac:dyDescent="0.25">
      <c r="A11" s="8"/>
      <c r="B11" s="84">
        <v>2</v>
      </c>
      <c r="C11" s="85" t="s">
        <v>190</v>
      </c>
      <c r="D11" s="86">
        <v>2</v>
      </c>
      <c r="E11" s="86">
        <v>2</v>
      </c>
      <c r="F11" s="86">
        <f t="shared" si="0"/>
        <v>4</v>
      </c>
      <c r="G11" s="87">
        <v>144.65</v>
      </c>
      <c r="H11" s="88">
        <f t="shared" si="1"/>
        <v>578.6</v>
      </c>
      <c r="I11" s="89">
        <f t="shared" si="2"/>
        <v>48.216666666666669</v>
      </c>
      <c r="J11" s="8"/>
    </row>
    <row r="12" spans="1:10" ht="60" x14ac:dyDescent="0.25">
      <c r="A12" s="8"/>
      <c r="B12" s="84">
        <v>3</v>
      </c>
      <c r="C12" s="85" t="s">
        <v>191</v>
      </c>
      <c r="D12" s="86">
        <v>2</v>
      </c>
      <c r="E12" s="86">
        <v>2</v>
      </c>
      <c r="F12" s="86">
        <f t="shared" si="0"/>
        <v>4</v>
      </c>
      <c r="G12" s="87">
        <v>78.72</v>
      </c>
      <c r="H12" s="88">
        <f t="shared" si="1"/>
        <v>314.88</v>
      </c>
      <c r="I12" s="89">
        <f t="shared" si="2"/>
        <v>26.24</v>
      </c>
      <c r="J12" s="8"/>
    </row>
    <row r="13" spans="1:10" ht="60" x14ac:dyDescent="0.25">
      <c r="A13" s="8"/>
      <c r="B13" s="136">
        <v>4</v>
      </c>
      <c r="C13" s="52" t="s">
        <v>192</v>
      </c>
      <c r="D13" s="137">
        <v>2</v>
      </c>
      <c r="E13" s="86">
        <v>2</v>
      </c>
      <c r="F13" s="86">
        <f t="shared" si="0"/>
        <v>4</v>
      </c>
      <c r="G13" s="87">
        <v>90.42</v>
      </c>
      <c r="H13" s="88">
        <f t="shared" si="1"/>
        <v>361.68</v>
      </c>
      <c r="I13" s="89">
        <f t="shared" si="2"/>
        <v>30.14</v>
      </c>
      <c r="J13" s="8"/>
    </row>
    <row r="14" spans="1:10" ht="31.5" customHeight="1" x14ac:dyDescent="0.25">
      <c r="A14" s="8"/>
      <c r="B14" s="84">
        <v>5</v>
      </c>
      <c r="C14" s="85" t="s">
        <v>193</v>
      </c>
      <c r="D14" s="86">
        <v>3</v>
      </c>
      <c r="E14" s="86">
        <v>2</v>
      </c>
      <c r="F14" s="86">
        <f t="shared" si="0"/>
        <v>6</v>
      </c>
      <c r="G14" s="87">
        <v>32.729999999999997</v>
      </c>
      <c r="H14" s="88">
        <f t="shared" si="1"/>
        <v>196.38</v>
      </c>
      <c r="I14" s="89">
        <f t="shared" si="2"/>
        <v>16.364999999999998</v>
      </c>
      <c r="J14" s="8"/>
    </row>
    <row r="15" spans="1:10" ht="31.5" customHeight="1" x14ac:dyDescent="0.25">
      <c r="A15" s="8"/>
      <c r="B15" s="84">
        <v>6</v>
      </c>
      <c r="C15" s="85" t="s">
        <v>194</v>
      </c>
      <c r="D15" s="86">
        <v>1</v>
      </c>
      <c r="E15" s="86">
        <v>1</v>
      </c>
      <c r="F15" s="86">
        <f t="shared" si="0"/>
        <v>1</v>
      </c>
      <c r="G15" s="87">
        <v>32.35</v>
      </c>
      <c r="H15" s="88">
        <f t="shared" si="1"/>
        <v>32.35</v>
      </c>
      <c r="I15" s="89">
        <f t="shared" si="2"/>
        <v>2.6958333333333333</v>
      </c>
      <c r="J15" s="8"/>
    </row>
    <row r="16" spans="1:10" ht="45" x14ac:dyDescent="0.25">
      <c r="A16" s="8"/>
      <c r="B16" s="84">
        <v>7</v>
      </c>
      <c r="C16" s="85" t="s">
        <v>195</v>
      </c>
      <c r="D16" s="86">
        <v>1</v>
      </c>
      <c r="E16" s="86">
        <v>1</v>
      </c>
      <c r="F16" s="86">
        <f t="shared" si="0"/>
        <v>1</v>
      </c>
      <c r="G16" s="87">
        <v>35.86</v>
      </c>
      <c r="H16" s="88">
        <f t="shared" si="1"/>
        <v>35.86</v>
      </c>
      <c r="I16" s="89">
        <f t="shared" si="2"/>
        <v>2.9883333333333333</v>
      </c>
      <c r="J16" s="8"/>
    </row>
    <row r="17" spans="2:9" ht="31.5" customHeight="1" x14ac:dyDescent="0.25">
      <c r="B17" s="84">
        <v>8</v>
      </c>
      <c r="C17" s="85" t="s">
        <v>196</v>
      </c>
      <c r="D17" s="86">
        <v>1</v>
      </c>
      <c r="E17" s="86">
        <v>1</v>
      </c>
      <c r="F17" s="86">
        <f t="shared" si="0"/>
        <v>1</v>
      </c>
      <c r="G17" s="87">
        <v>6.72</v>
      </c>
      <c r="H17" s="88">
        <f t="shared" si="1"/>
        <v>6.72</v>
      </c>
      <c r="I17" s="89">
        <f t="shared" si="2"/>
        <v>0.55999999999999994</v>
      </c>
    </row>
    <row r="18" spans="2:9" ht="31.5" customHeight="1" x14ac:dyDescent="0.25">
      <c r="B18" s="84">
        <v>9</v>
      </c>
      <c r="C18" s="85" t="s">
        <v>197</v>
      </c>
      <c r="D18" s="86">
        <v>5</v>
      </c>
      <c r="E18" s="86">
        <v>1</v>
      </c>
      <c r="F18" s="86">
        <f t="shared" si="0"/>
        <v>5</v>
      </c>
      <c r="G18" s="87">
        <v>12.65</v>
      </c>
      <c r="H18" s="88">
        <f t="shared" si="1"/>
        <v>63.25</v>
      </c>
      <c r="I18" s="89">
        <f t="shared" si="2"/>
        <v>5.270833333333333</v>
      </c>
    </row>
    <row r="19" spans="2:9" ht="120" x14ac:dyDescent="0.25">
      <c r="B19" s="84">
        <v>10</v>
      </c>
      <c r="C19" s="85" t="s">
        <v>198</v>
      </c>
      <c r="D19" s="86">
        <v>1</v>
      </c>
      <c r="E19" s="86">
        <v>1</v>
      </c>
      <c r="F19" s="86">
        <f t="shared" si="0"/>
        <v>1</v>
      </c>
      <c r="G19" s="87">
        <v>115.42</v>
      </c>
      <c r="H19" s="88">
        <f t="shared" si="1"/>
        <v>115.42</v>
      </c>
      <c r="I19" s="89">
        <f t="shared" si="2"/>
        <v>9.6183333333333341</v>
      </c>
    </row>
    <row r="20" spans="2:9" ht="15.75" customHeight="1" x14ac:dyDescent="0.25">
      <c r="B20" s="207" t="s">
        <v>199</v>
      </c>
      <c r="C20" s="207"/>
      <c r="D20" s="207"/>
      <c r="E20" s="207"/>
      <c r="F20" s="207"/>
      <c r="G20" s="207"/>
      <c r="H20" s="207"/>
      <c r="I20" s="90">
        <f>SUM(I10:I19)</f>
        <v>157.79083333333335</v>
      </c>
    </row>
  </sheetData>
  <mergeCells count="6">
    <mergeCell ref="B20:H20"/>
    <mergeCell ref="B1:I1"/>
    <mergeCell ref="B2:I2"/>
    <mergeCell ref="B3:I3"/>
    <mergeCell ref="B5:I5"/>
    <mergeCell ref="B7:I7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BFBFBF"/>
  </sheetPr>
  <dimension ref="A1:AMJ54"/>
  <sheetViews>
    <sheetView topLeftCell="A4" zoomScale="90" zoomScaleNormal="90" workbookViewId="0">
      <selection activeCell="D11" sqref="D11"/>
    </sheetView>
  </sheetViews>
  <sheetFormatPr defaultColWidth="9.140625" defaultRowHeight="15" x14ac:dyDescent="0.25"/>
  <cols>
    <col min="1" max="1" width="3.140625" style="25" customWidth="1"/>
    <col min="2" max="2" width="9.140625" style="91"/>
    <col min="3" max="3" width="47.85546875" style="91" customWidth="1"/>
    <col min="4" max="4" width="24.28515625" style="91" customWidth="1"/>
    <col min="5" max="10" width="14.28515625" style="91" customWidth="1"/>
    <col min="11" max="11" width="3.140625" style="25" customWidth="1"/>
    <col min="12" max="12" width="11" style="92" customWidth="1"/>
    <col min="13" max="1024" width="9.140625" style="92"/>
  </cols>
  <sheetData>
    <row r="1" spans="2:10" x14ac:dyDescent="0.25">
      <c r="B1" s="215" t="s">
        <v>0</v>
      </c>
      <c r="C1" s="215"/>
      <c r="D1" s="215"/>
      <c r="E1" s="215"/>
      <c r="F1" s="215"/>
      <c r="G1" s="215"/>
      <c r="H1" s="215"/>
      <c r="I1" s="215"/>
      <c r="J1" s="215"/>
    </row>
    <row r="2" spans="2:10" x14ac:dyDescent="0.25">
      <c r="B2" s="215" t="s">
        <v>1</v>
      </c>
      <c r="C2" s="215"/>
      <c r="D2" s="215"/>
      <c r="E2" s="215"/>
      <c r="F2" s="215"/>
      <c r="G2" s="215"/>
      <c r="H2" s="215"/>
      <c r="I2" s="215"/>
      <c r="J2" s="215"/>
    </row>
    <row r="3" spans="2:10" x14ac:dyDescent="0.25">
      <c r="B3" s="216" t="s">
        <v>2</v>
      </c>
      <c r="C3" s="216"/>
      <c r="D3" s="216"/>
      <c r="E3" s="216"/>
      <c r="F3" s="216"/>
      <c r="G3" s="216"/>
      <c r="H3" s="216"/>
      <c r="I3" s="216"/>
      <c r="J3" s="216"/>
    </row>
    <row r="4" spans="2:10" x14ac:dyDescent="0.25">
      <c r="B4" s="94"/>
      <c r="C4" s="94"/>
      <c r="D4" s="94"/>
      <c r="E4" s="94"/>
      <c r="F4" s="94"/>
      <c r="G4" s="94"/>
      <c r="H4" s="94"/>
      <c r="I4" s="94"/>
      <c r="J4" s="94"/>
    </row>
    <row r="5" spans="2:10" x14ac:dyDescent="0.25">
      <c r="B5" s="216" t="s">
        <v>261</v>
      </c>
      <c r="C5" s="216"/>
      <c r="D5" s="216"/>
      <c r="E5" s="216"/>
      <c r="F5" s="216"/>
      <c r="G5" s="216"/>
      <c r="H5" s="216"/>
      <c r="I5" s="216"/>
      <c r="J5" s="216"/>
    </row>
    <row r="6" spans="2:10" x14ac:dyDescent="0.25">
      <c r="B6" s="93"/>
      <c r="C6" s="93"/>
      <c r="D6" s="93"/>
      <c r="E6" s="93"/>
      <c r="F6" s="93"/>
      <c r="G6" s="93"/>
      <c r="H6" s="93"/>
      <c r="I6" s="93"/>
      <c r="J6" s="93"/>
    </row>
    <row r="7" spans="2:10" x14ac:dyDescent="0.25">
      <c r="B7" s="178" t="s">
        <v>200</v>
      </c>
      <c r="C7" s="178"/>
      <c r="D7" s="178"/>
      <c r="E7" s="178"/>
      <c r="F7" s="178"/>
      <c r="G7" s="178"/>
      <c r="H7" s="178"/>
      <c r="I7" s="178"/>
      <c r="J7" s="178"/>
    </row>
    <row r="9" spans="2:10" ht="45" x14ac:dyDescent="0.25">
      <c r="B9" s="95" t="s">
        <v>182</v>
      </c>
      <c r="C9" s="95" t="s">
        <v>183</v>
      </c>
      <c r="D9" s="96" t="s">
        <v>201</v>
      </c>
      <c r="E9" s="96" t="s">
        <v>59</v>
      </c>
      <c r="F9" s="95" t="s">
        <v>186</v>
      </c>
      <c r="G9" s="97" t="s">
        <v>202</v>
      </c>
      <c r="H9" s="97" t="s">
        <v>203</v>
      </c>
      <c r="I9" s="35" t="s">
        <v>204</v>
      </c>
      <c r="J9" s="97" t="s">
        <v>205</v>
      </c>
    </row>
    <row r="10" spans="2:10" ht="45" x14ac:dyDescent="0.25">
      <c r="B10" s="51">
        <v>1</v>
      </c>
      <c r="C10" s="52" t="s">
        <v>206</v>
      </c>
      <c r="D10" s="98" t="s">
        <v>278</v>
      </c>
      <c r="E10" s="9">
        <v>0</v>
      </c>
      <c r="F10" s="99">
        <v>1880.82</v>
      </c>
      <c r="G10" s="100">
        <v>10</v>
      </c>
      <c r="H10" s="101">
        <v>0.1</v>
      </c>
      <c r="I10" s="102">
        <f>1/(G10*12)</f>
        <v>8.3333333333333332E-3</v>
      </c>
      <c r="J10" s="64">
        <f>(E10*F10*(1-H10)*I10)</f>
        <v>0</v>
      </c>
    </row>
    <row r="11" spans="2:10" ht="45" x14ac:dyDescent="0.25">
      <c r="B11" s="51">
        <v>2</v>
      </c>
      <c r="C11" s="52" t="s">
        <v>275</v>
      </c>
      <c r="D11" s="98" t="s">
        <v>276</v>
      </c>
      <c r="E11" s="9">
        <v>2</v>
      </c>
      <c r="F11" s="103">
        <v>1007.41</v>
      </c>
      <c r="G11" s="100">
        <v>10</v>
      </c>
      <c r="H11" s="101">
        <v>0.1</v>
      </c>
      <c r="I11" s="102">
        <f>1/(G11*12)</f>
        <v>8.3333333333333332E-3</v>
      </c>
      <c r="J11" s="64">
        <f>(E11*F11*(1-H11)*I11)</f>
        <v>15.11115</v>
      </c>
    </row>
    <row r="12" spans="2:10" ht="45" x14ac:dyDescent="0.25">
      <c r="B12" s="51">
        <v>3</v>
      </c>
      <c r="C12" s="52" t="s">
        <v>207</v>
      </c>
      <c r="D12" s="98" t="s">
        <v>208</v>
      </c>
      <c r="E12" s="9">
        <v>9</v>
      </c>
      <c r="F12" s="103">
        <v>783.31</v>
      </c>
      <c r="G12" s="100">
        <v>10</v>
      </c>
      <c r="H12" s="101">
        <v>0.1</v>
      </c>
      <c r="I12" s="102">
        <f>1/(G12*12)</f>
        <v>8.3333333333333332E-3</v>
      </c>
      <c r="J12" s="64">
        <f>(E12*F12*(1-H12)*I12)</f>
        <v>52.873424999999997</v>
      </c>
    </row>
    <row r="13" spans="2:10" ht="30" x14ac:dyDescent="0.25">
      <c r="B13" s="51">
        <v>4</v>
      </c>
      <c r="C13" s="85" t="s">
        <v>210</v>
      </c>
      <c r="D13" s="98" t="s">
        <v>209</v>
      </c>
      <c r="E13" s="9">
        <v>11</v>
      </c>
      <c r="F13" s="103">
        <v>15.05</v>
      </c>
      <c r="G13" s="100">
        <v>1</v>
      </c>
      <c r="H13" s="101">
        <v>0</v>
      </c>
      <c r="I13" s="102" t="s">
        <v>69</v>
      </c>
      <c r="J13" s="64">
        <f>(E13*F13)/G13/12</f>
        <v>13.795833333333334</v>
      </c>
    </row>
    <row r="14" spans="2:10" ht="113.25" customHeight="1" x14ac:dyDescent="0.25">
      <c r="B14" s="138">
        <v>5</v>
      </c>
      <c r="C14" s="52" t="s">
        <v>211</v>
      </c>
      <c r="D14" s="139" t="s">
        <v>212</v>
      </c>
      <c r="E14" s="138">
        <v>4</v>
      </c>
      <c r="F14" s="103">
        <v>1477.89</v>
      </c>
      <c r="G14" s="100">
        <v>10</v>
      </c>
      <c r="H14" s="101">
        <v>0.2</v>
      </c>
      <c r="I14" s="102">
        <f>1/(G14*12)</f>
        <v>8.3333333333333332E-3</v>
      </c>
      <c r="J14" s="64">
        <f>(E14*F14*(1-H14)*I14)</f>
        <v>39.410400000000003</v>
      </c>
    </row>
    <row r="15" spans="2:10" ht="60" x14ac:dyDescent="0.25">
      <c r="B15" s="138">
        <v>6</v>
      </c>
      <c r="C15" s="52" t="s">
        <v>213</v>
      </c>
      <c r="D15" s="139" t="s">
        <v>214</v>
      </c>
      <c r="E15" s="138">
        <f>E14</f>
        <v>4</v>
      </c>
      <c r="F15" s="103">
        <v>224.38</v>
      </c>
      <c r="G15" s="100">
        <v>10</v>
      </c>
      <c r="H15" s="101">
        <v>0.2</v>
      </c>
      <c r="I15" s="102">
        <f>1/(G15*12)</f>
        <v>8.3333333333333332E-3</v>
      </c>
      <c r="J15" s="64">
        <f>(E15*F15*(1-H15)*I15)</f>
        <v>5.9834666666666676</v>
      </c>
    </row>
    <row r="16" spans="2:10" ht="15" customHeight="1" x14ac:dyDescent="0.25">
      <c r="B16" s="213" t="s">
        <v>215</v>
      </c>
      <c r="C16" s="213"/>
      <c r="D16" s="213"/>
      <c r="E16" s="213"/>
      <c r="F16" s="213"/>
      <c r="G16" s="213"/>
      <c r="H16" s="213"/>
      <c r="I16" s="213"/>
      <c r="J16" s="104">
        <f>SUM(J10:J15)</f>
        <v>127.17427500000001</v>
      </c>
    </row>
    <row r="17" spans="2:10" x14ac:dyDescent="0.25">
      <c r="B17" s="214" t="s">
        <v>216</v>
      </c>
      <c r="C17" s="214"/>
      <c r="D17" s="214"/>
      <c r="E17" s="214"/>
      <c r="F17" s="214"/>
      <c r="G17" s="214"/>
      <c r="H17" s="214"/>
      <c r="I17" s="214"/>
      <c r="J17" s="105">
        <f>Resumo!F20</f>
        <v>13</v>
      </c>
    </row>
    <row r="18" spans="2:10" x14ac:dyDescent="0.25">
      <c r="B18" s="214" t="s">
        <v>217</v>
      </c>
      <c r="C18" s="214"/>
      <c r="D18" s="214"/>
      <c r="E18" s="214"/>
      <c r="F18" s="214"/>
      <c r="G18" s="214"/>
      <c r="H18" s="214"/>
      <c r="I18" s="214"/>
      <c r="J18" s="135">
        <f>J16/J17</f>
        <v>9.7826365384615386</v>
      </c>
    </row>
    <row r="19" spans="2:10" x14ac:dyDescent="0.25">
      <c r="B19" s="93"/>
      <c r="C19" s="93"/>
      <c r="D19" s="93"/>
      <c r="E19" s="93"/>
      <c r="F19" s="93"/>
      <c r="G19" s="93"/>
      <c r="H19" s="93"/>
      <c r="I19" s="93"/>
      <c r="J19" s="93"/>
    </row>
    <row r="20" spans="2:10" x14ac:dyDescent="0.25">
      <c r="B20" s="94"/>
      <c r="C20" s="94"/>
      <c r="D20" s="94"/>
      <c r="E20" s="94"/>
      <c r="F20" s="94"/>
      <c r="G20" s="94"/>
      <c r="H20" s="94"/>
      <c r="I20" s="94"/>
      <c r="J20" s="94"/>
    </row>
    <row r="21" spans="2:10" x14ac:dyDescent="0.25">
      <c r="B21" s="178" t="s">
        <v>218</v>
      </c>
      <c r="C21" s="178"/>
      <c r="D21" s="178"/>
      <c r="E21" s="178"/>
      <c r="F21" s="178"/>
      <c r="G21" s="178"/>
      <c r="H21" s="178"/>
      <c r="I21" s="178"/>
      <c r="J21" s="178"/>
    </row>
    <row r="22" spans="2:10" x14ac:dyDescent="0.25">
      <c r="B22" s="15"/>
      <c r="C22" s="15"/>
      <c r="D22" s="15"/>
      <c r="E22" s="15"/>
      <c r="F22" s="15"/>
      <c r="G22" s="15"/>
      <c r="H22" s="15"/>
      <c r="I22" s="15"/>
      <c r="J22" s="15"/>
    </row>
    <row r="23" spans="2:10" ht="45" customHeight="1" x14ac:dyDescent="0.25">
      <c r="B23" s="95" t="s">
        <v>182</v>
      </c>
      <c r="C23" s="211" t="s">
        <v>183</v>
      </c>
      <c r="D23" s="211"/>
      <c r="E23" s="96" t="s">
        <v>219</v>
      </c>
      <c r="F23" s="95" t="s">
        <v>186</v>
      </c>
      <c r="G23" s="97" t="s">
        <v>202</v>
      </c>
      <c r="H23" s="97" t="s">
        <v>203</v>
      </c>
      <c r="I23" s="35" t="s">
        <v>204</v>
      </c>
      <c r="J23" s="97" t="s">
        <v>220</v>
      </c>
    </row>
    <row r="24" spans="2:10" ht="15" customHeight="1" x14ac:dyDescent="0.25">
      <c r="B24" s="51">
        <v>1</v>
      </c>
      <c r="C24" s="212" t="s">
        <v>221</v>
      </c>
      <c r="D24" s="212"/>
      <c r="E24" s="51">
        <v>1</v>
      </c>
      <c r="F24" s="99">
        <v>4234.9399999999996</v>
      </c>
      <c r="G24" s="100">
        <v>20</v>
      </c>
      <c r="H24" s="101">
        <v>0.15</v>
      </c>
      <c r="I24" s="102">
        <f>1/(G24*12)</f>
        <v>4.1666666666666666E-3</v>
      </c>
      <c r="J24" s="64">
        <f>(E24*F24*(1-H24)*I24)</f>
        <v>14.998745833333331</v>
      </c>
    </row>
    <row r="25" spans="2:10" ht="15" customHeight="1" x14ac:dyDescent="0.25">
      <c r="B25" s="51">
        <v>2</v>
      </c>
      <c r="C25" s="180" t="s">
        <v>222</v>
      </c>
      <c r="D25" s="180"/>
      <c r="E25" s="51">
        <v>10</v>
      </c>
      <c r="F25" s="107">
        <v>7.09</v>
      </c>
      <c r="G25" s="100">
        <v>0.5</v>
      </c>
      <c r="H25" s="101">
        <v>0</v>
      </c>
      <c r="I25" s="102" t="s">
        <v>69</v>
      </c>
      <c r="J25" s="64">
        <f>(E25*F25)/G25/12</f>
        <v>11.816666666666668</v>
      </c>
    </row>
    <row r="26" spans="2:10" ht="15" customHeight="1" x14ac:dyDescent="0.25">
      <c r="B26" s="51">
        <v>3</v>
      </c>
      <c r="C26" s="180" t="s">
        <v>223</v>
      </c>
      <c r="D26" s="180"/>
      <c r="E26" s="51">
        <v>1</v>
      </c>
      <c r="F26" s="103">
        <v>72.59</v>
      </c>
      <c r="G26" s="100">
        <v>10</v>
      </c>
      <c r="H26" s="101">
        <v>0.1</v>
      </c>
      <c r="I26" s="102">
        <f t="shared" ref="I26:I33" si="0">1/(G26*12)</f>
        <v>8.3333333333333332E-3</v>
      </c>
      <c r="J26" s="64">
        <f t="shared" ref="J26:J33" si="1">(E26*F26*(1-H26)*I26)</f>
        <v>0.54442500000000005</v>
      </c>
    </row>
    <row r="27" spans="2:10" ht="15" customHeight="1" x14ac:dyDescent="0.25">
      <c r="B27" s="51">
        <v>4</v>
      </c>
      <c r="C27" s="180" t="s">
        <v>224</v>
      </c>
      <c r="D27" s="180"/>
      <c r="E27" s="51">
        <v>1</v>
      </c>
      <c r="F27" s="103">
        <v>66.91</v>
      </c>
      <c r="G27" s="100">
        <v>10</v>
      </c>
      <c r="H27" s="101">
        <v>0.1</v>
      </c>
      <c r="I27" s="102">
        <f t="shared" si="0"/>
        <v>8.3333333333333332E-3</v>
      </c>
      <c r="J27" s="64">
        <f t="shared" si="1"/>
        <v>0.50182499999999997</v>
      </c>
    </row>
    <row r="28" spans="2:10" ht="15" customHeight="1" x14ac:dyDescent="0.25">
      <c r="B28" s="51">
        <v>5</v>
      </c>
      <c r="C28" s="180" t="s">
        <v>225</v>
      </c>
      <c r="D28" s="180"/>
      <c r="E28" s="51">
        <v>1</v>
      </c>
      <c r="F28" s="103">
        <v>475.03</v>
      </c>
      <c r="G28" s="100">
        <v>10</v>
      </c>
      <c r="H28" s="101">
        <v>0.1</v>
      </c>
      <c r="I28" s="102">
        <f t="shared" si="0"/>
        <v>8.3333333333333332E-3</v>
      </c>
      <c r="J28" s="64">
        <f t="shared" si="1"/>
        <v>3.5627249999999999</v>
      </c>
    </row>
    <row r="29" spans="2:10" ht="15.75" customHeight="1" x14ac:dyDescent="0.25">
      <c r="B29" s="51">
        <v>6</v>
      </c>
      <c r="C29" s="180" t="s">
        <v>226</v>
      </c>
      <c r="D29" s="180"/>
      <c r="E29" s="51">
        <v>1</v>
      </c>
      <c r="F29" s="103">
        <v>66.66</v>
      </c>
      <c r="G29" s="100">
        <v>10</v>
      </c>
      <c r="H29" s="101">
        <v>0.1</v>
      </c>
      <c r="I29" s="102">
        <f t="shared" si="0"/>
        <v>8.3333333333333332E-3</v>
      </c>
      <c r="J29" s="64">
        <f t="shared" si="1"/>
        <v>0.49995000000000001</v>
      </c>
    </row>
    <row r="30" spans="2:10" ht="15" customHeight="1" x14ac:dyDescent="0.25">
      <c r="B30" s="51">
        <v>7</v>
      </c>
      <c r="C30" s="180" t="s">
        <v>227</v>
      </c>
      <c r="D30" s="180"/>
      <c r="E30" s="51">
        <v>1</v>
      </c>
      <c r="F30" s="103">
        <v>53.48</v>
      </c>
      <c r="G30" s="100">
        <v>10</v>
      </c>
      <c r="H30" s="101">
        <v>0.1</v>
      </c>
      <c r="I30" s="102">
        <f t="shared" si="0"/>
        <v>8.3333333333333332E-3</v>
      </c>
      <c r="J30" s="64">
        <f t="shared" si="1"/>
        <v>0.40109999999999996</v>
      </c>
    </row>
    <row r="31" spans="2:10" ht="15" customHeight="1" x14ac:dyDescent="0.25">
      <c r="B31" s="51">
        <v>8</v>
      </c>
      <c r="C31" s="180" t="s">
        <v>228</v>
      </c>
      <c r="D31" s="180"/>
      <c r="E31" s="51">
        <v>1</v>
      </c>
      <c r="F31" s="103">
        <v>35.43</v>
      </c>
      <c r="G31" s="100">
        <v>10</v>
      </c>
      <c r="H31" s="101">
        <v>0.1</v>
      </c>
      <c r="I31" s="102">
        <f t="shared" si="0"/>
        <v>8.3333333333333332E-3</v>
      </c>
      <c r="J31" s="64">
        <f t="shared" si="1"/>
        <v>0.26572499999999999</v>
      </c>
    </row>
    <row r="32" spans="2:10" ht="15.75" customHeight="1" x14ac:dyDescent="0.25">
      <c r="B32" s="51">
        <v>9</v>
      </c>
      <c r="C32" s="180" t="s">
        <v>229</v>
      </c>
      <c r="D32" s="180"/>
      <c r="E32" s="51">
        <v>1</v>
      </c>
      <c r="F32" s="108">
        <v>230.52</v>
      </c>
      <c r="G32" s="100">
        <v>10</v>
      </c>
      <c r="H32" s="101">
        <v>0.1</v>
      </c>
      <c r="I32" s="102">
        <f t="shared" si="0"/>
        <v>8.3333333333333332E-3</v>
      </c>
      <c r="J32" s="64">
        <f t="shared" si="1"/>
        <v>1.7289000000000001</v>
      </c>
    </row>
    <row r="33" spans="1:11" ht="15" customHeight="1" x14ac:dyDescent="0.25">
      <c r="B33" s="51">
        <v>10</v>
      </c>
      <c r="C33" s="180" t="s">
        <v>230</v>
      </c>
      <c r="D33" s="180"/>
      <c r="E33" s="51">
        <v>1</v>
      </c>
      <c r="F33" s="109">
        <v>27.88</v>
      </c>
      <c r="G33" s="100">
        <v>10</v>
      </c>
      <c r="H33" s="101">
        <v>0.1</v>
      </c>
      <c r="I33" s="102">
        <f t="shared" si="0"/>
        <v>8.3333333333333332E-3</v>
      </c>
      <c r="J33" s="64">
        <f t="shared" si="1"/>
        <v>0.20909999999999998</v>
      </c>
    </row>
    <row r="34" spans="1:11" ht="15" customHeight="1" x14ac:dyDescent="0.25">
      <c r="B34" s="51" t="s">
        <v>69</v>
      </c>
      <c r="C34" s="180" t="s">
        <v>231</v>
      </c>
      <c r="D34" s="180"/>
      <c r="E34" s="180"/>
      <c r="F34" s="180"/>
      <c r="G34" s="180"/>
      <c r="H34" s="180"/>
      <c r="I34" s="180"/>
      <c r="J34" s="64">
        <f>J18</f>
        <v>9.7826365384615386</v>
      </c>
    </row>
    <row r="35" spans="1:11" ht="15" customHeight="1" x14ac:dyDescent="0.25">
      <c r="B35" s="210" t="s">
        <v>232</v>
      </c>
      <c r="C35" s="210"/>
      <c r="D35" s="210"/>
      <c r="E35" s="210"/>
      <c r="F35" s="210"/>
      <c r="G35" s="210"/>
      <c r="H35" s="210"/>
      <c r="I35" s="210"/>
      <c r="J35" s="110">
        <f>SUM(J24:J34)</f>
        <v>44.311799038461544</v>
      </c>
    </row>
    <row r="36" spans="1:11" x14ac:dyDescent="0.25">
      <c r="B36" s="111"/>
      <c r="C36" s="111"/>
      <c r="D36" s="111"/>
      <c r="E36" s="111"/>
      <c r="F36" s="111"/>
      <c r="G36" s="111"/>
      <c r="H36" s="111"/>
      <c r="I36" s="111"/>
      <c r="J36" s="112"/>
    </row>
    <row r="37" spans="1:11" x14ac:dyDescent="0.25">
      <c r="B37" s="94"/>
      <c r="C37" s="94"/>
      <c r="D37" s="94"/>
      <c r="E37" s="94"/>
      <c r="F37" s="94"/>
      <c r="G37" s="94"/>
      <c r="H37" s="94"/>
      <c r="I37" s="94"/>
      <c r="J37" s="94"/>
    </row>
    <row r="38" spans="1:11" x14ac:dyDescent="0.25">
      <c r="B38" s="178" t="s">
        <v>233</v>
      </c>
      <c r="C38" s="178"/>
      <c r="D38" s="178"/>
      <c r="E38" s="178"/>
      <c r="F38" s="178"/>
      <c r="G38" s="178"/>
      <c r="H38" s="178"/>
      <c r="I38" s="178"/>
      <c r="J38" s="178"/>
    </row>
    <row r="39" spans="1:11" x14ac:dyDescent="0.25">
      <c r="A39" s="113"/>
      <c r="K39" s="113"/>
    </row>
    <row r="40" spans="1:11" ht="45" customHeight="1" x14ac:dyDescent="0.25">
      <c r="A40" s="113"/>
      <c r="B40" s="95" t="s">
        <v>182</v>
      </c>
      <c r="C40" s="211" t="s">
        <v>183</v>
      </c>
      <c r="D40" s="211"/>
      <c r="E40" s="96" t="s">
        <v>219</v>
      </c>
      <c r="F40" s="95" t="s">
        <v>186</v>
      </c>
      <c r="G40" s="97" t="s">
        <v>202</v>
      </c>
      <c r="H40" s="97" t="s">
        <v>203</v>
      </c>
      <c r="I40" s="35" t="s">
        <v>204</v>
      </c>
      <c r="J40" s="97" t="s">
        <v>205</v>
      </c>
      <c r="K40" s="113"/>
    </row>
    <row r="41" spans="1:11" ht="15" customHeight="1" x14ac:dyDescent="0.25">
      <c r="A41" s="113"/>
      <c r="B41" s="51">
        <v>1</v>
      </c>
      <c r="C41" s="212" t="s">
        <v>221</v>
      </c>
      <c r="D41" s="212"/>
      <c r="E41" s="51">
        <v>1</v>
      </c>
      <c r="F41" s="99">
        <v>4234.9399999999996</v>
      </c>
      <c r="G41" s="100">
        <v>20</v>
      </c>
      <c r="H41" s="101">
        <v>0.15</v>
      </c>
      <c r="I41" s="102">
        <f>1/(G41*12)</f>
        <v>4.1666666666666666E-3</v>
      </c>
      <c r="J41" s="64">
        <f>(E41*F41*(1-H41)*I41)</f>
        <v>14.998745833333331</v>
      </c>
      <c r="K41" s="113"/>
    </row>
    <row r="42" spans="1:11" ht="15" customHeight="1" x14ac:dyDescent="0.25">
      <c r="A42" s="113"/>
      <c r="B42" s="51">
        <v>2</v>
      </c>
      <c r="C42" s="180" t="s">
        <v>222</v>
      </c>
      <c r="D42" s="180"/>
      <c r="E42" s="51">
        <v>10</v>
      </c>
      <c r="F42" s="107">
        <v>7.09</v>
      </c>
      <c r="G42" s="100">
        <v>0.5</v>
      </c>
      <c r="H42" s="101">
        <v>0</v>
      </c>
      <c r="I42" s="102" t="s">
        <v>69</v>
      </c>
      <c r="J42" s="64">
        <f>(E42*F42)/G42/12</f>
        <v>11.816666666666668</v>
      </c>
      <c r="K42" s="113"/>
    </row>
    <row r="43" spans="1:11" ht="15" customHeight="1" x14ac:dyDescent="0.25">
      <c r="B43" s="51">
        <v>3</v>
      </c>
      <c r="C43" s="180" t="s">
        <v>223</v>
      </c>
      <c r="D43" s="180"/>
      <c r="E43" s="114">
        <v>2</v>
      </c>
      <c r="F43" s="103">
        <v>72.59</v>
      </c>
      <c r="G43" s="100">
        <v>10</v>
      </c>
      <c r="H43" s="101">
        <v>0.1</v>
      </c>
      <c r="I43" s="102">
        <f t="shared" ref="I43:I50" si="2">1/(G43*12)</f>
        <v>8.3333333333333332E-3</v>
      </c>
      <c r="J43" s="64">
        <f t="shared" ref="J43:J50" si="3">(E43*F43*(1-H43)*I43)</f>
        <v>1.0888500000000001</v>
      </c>
    </row>
    <row r="44" spans="1:11" ht="15" customHeight="1" x14ac:dyDescent="0.25">
      <c r="B44" s="51">
        <v>4</v>
      </c>
      <c r="C44" s="180" t="s">
        <v>224</v>
      </c>
      <c r="D44" s="180"/>
      <c r="E44" s="51">
        <v>1</v>
      </c>
      <c r="F44" s="103">
        <v>66.91</v>
      </c>
      <c r="G44" s="100">
        <v>10</v>
      </c>
      <c r="H44" s="101">
        <v>0.1</v>
      </c>
      <c r="I44" s="102">
        <f t="shared" si="2"/>
        <v>8.3333333333333332E-3</v>
      </c>
      <c r="J44" s="64">
        <f t="shared" si="3"/>
        <v>0.50182499999999997</v>
      </c>
    </row>
    <row r="45" spans="1:11" ht="15" customHeight="1" x14ac:dyDescent="0.25">
      <c r="A45" s="24"/>
      <c r="B45" s="51">
        <v>5</v>
      </c>
      <c r="C45" s="180" t="s">
        <v>225</v>
      </c>
      <c r="D45" s="180"/>
      <c r="E45" s="114">
        <v>2</v>
      </c>
      <c r="F45" s="103">
        <v>475.03</v>
      </c>
      <c r="G45" s="100">
        <v>10</v>
      </c>
      <c r="H45" s="101">
        <v>0.1</v>
      </c>
      <c r="I45" s="102">
        <f t="shared" si="2"/>
        <v>8.3333333333333332E-3</v>
      </c>
      <c r="J45" s="64">
        <f t="shared" si="3"/>
        <v>7.1254499999999998</v>
      </c>
      <c r="K45" s="24"/>
    </row>
    <row r="46" spans="1:11" ht="15" customHeight="1" x14ac:dyDescent="0.25">
      <c r="B46" s="51">
        <v>6</v>
      </c>
      <c r="C46" s="180" t="s">
        <v>226</v>
      </c>
      <c r="D46" s="180"/>
      <c r="E46" s="51">
        <v>1</v>
      </c>
      <c r="F46" s="103">
        <v>66.66</v>
      </c>
      <c r="G46" s="100">
        <v>10</v>
      </c>
      <c r="H46" s="101">
        <v>0.1</v>
      </c>
      <c r="I46" s="102">
        <f t="shared" si="2"/>
        <v>8.3333333333333332E-3</v>
      </c>
      <c r="J46" s="64">
        <f t="shared" si="3"/>
        <v>0.49995000000000001</v>
      </c>
    </row>
    <row r="47" spans="1:11" ht="15" customHeight="1" x14ac:dyDescent="0.25">
      <c r="B47" s="51">
        <v>7</v>
      </c>
      <c r="C47" s="180" t="s">
        <v>227</v>
      </c>
      <c r="D47" s="180"/>
      <c r="E47" s="51">
        <v>1</v>
      </c>
      <c r="F47" s="103">
        <v>53.48</v>
      </c>
      <c r="G47" s="100">
        <v>10</v>
      </c>
      <c r="H47" s="101">
        <v>0.1</v>
      </c>
      <c r="I47" s="102">
        <f t="shared" si="2"/>
        <v>8.3333333333333332E-3</v>
      </c>
      <c r="J47" s="64">
        <f t="shared" si="3"/>
        <v>0.40109999999999996</v>
      </c>
    </row>
    <row r="48" spans="1:11" ht="15.75" customHeight="1" x14ac:dyDescent="0.25">
      <c r="B48" s="51">
        <v>8</v>
      </c>
      <c r="C48" s="180" t="s">
        <v>228</v>
      </c>
      <c r="D48" s="180"/>
      <c r="E48" s="51">
        <v>1</v>
      </c>
      <c r="F48" s="103">
        <v>35.43</v>
      </c>
      <c r="G48" s="100">
        <v>10</v>
      </c>
      <c r="H48" s="101">
        <v>0.1</v>
      </c>
      <c r="I48" s="102">
        <f t="shared" si="2"/>
        <v>8.3333333333333332E-3</v>
      </c>
      <c r="J48" s="64">
        <f t="shared" si="3"/>
        <v>0.26572499999999999</v>
      </c>
    </row>
    <row r="49" spans="2:10" ht="15" customHeight="1" x14ac:dyDescent="0.25">
      <c r="B49" s="51">
        <v>9</v>
      </c>
      <c r="C49" s="180" t="s">
        <v>229</v>
      </c>
      <c r="D49" s="180"/>
      <c r="E49" s="51">
        <v>1</v>
      </c>
      <c r="F49" s="108">
        <v>230.52</v>
      </c>
      <c r="G49" s="100">
        <v>10</v>
      </c>
      <c r="H49" s="101">
        <v>0.1</v>
      </c>
      <c r="I49" s="102">
        <f t="shared" si="2"/>
        <v>8.3333333333333332E-3</v>
      </c>
      <c r="J49" s="64">
        <f t="shared" si="3"/>
        <v>1.7289000000000001</v>
      </c>
    </row>
    <row r="50" spans="2:10" ht="15" customHeight="1" x14ac:dyDescent="0.25">
      <c r="B50" s="51">
        <v>10</v>
      </c>
      <c r="C50" s="180" t="s">
        <v>230</v>
      </c>
      <c r="D50" s="180"/>
      <c r="E50" s="51">
        <v>1</v>
      </c>
      <c r="F50" s="109">
        <v>27.88</v>
      </c>
      <c r="G50" s="100">
        <v>10</v>
      </c>
      <c r="H50" s="101">
        <v>0.1</v>
      </c>
      <c r="I50" s="102">
        <f t="shared" si="2"/>
        <v>8.3333333333333332E-3</v>
      </c>
      <c r="J50" s="64">
        <f t="shared" si="3"/>
        <v>0.20909999999999998</v>
      </c>
    </row>
    <row r="51" spans="2:10" ht="15" customHeight="1" x14ac:dyDescent="0.25">
      <c r="B51" s="51"/>
      <c r="C51" s="180" t="s">
        <v>231</v>
      </c>
      <c r="D51" s="180"/>
      <c r="E51" s="180"/>
      <c r="F51" s="180"/>
      <c r="G51" s="180"/>
      <c r="H51" s="180"/>
      <c r="I51" s="180"/>
      <c r="J51" s="64">
        <f>J18</f>
        <v>9.7826365384615386</v>
      </c>
    </row>
    <row r="52" spans="2:10" ht="15" customHeight="1" x14ac:dyDescent="0.25">
      <c r="B52" s="210" t="s">
        <v>234</v>
      </c>
      <c r="C52" s="210"/>
      <c r="D52" s="210"/>
      <c r="E52" s="210"/>
      <c r="F52" s="210"/>
      <c r="G52" s="210"/>
      <c r="H52" s="210"/>
      <c r="I52" s="210"/>
      <c r="J52" s="110">
        <f>SUM(J41:J51)</f>
        <v>48.418949038461541</v>
      </c>
    </row>
    <row r="53" spans="2:10" ht="15" customHeight="1" x14ac:dyDescent="0.25">
      <c r="B53" s="210" t="s">
        <v>232</v>
      </c>
      <c r="C53" s="210"/>
      <c r="D53" s="210"/>
      <c r="E53" s="210"/>
      <c r="F53" s="210"/>
      <c r="G53" s="210"/>
      <c r="H53" s="210"/>
      <c r="I53" s="210"/>
      <c r="J53" s="110">
        <f>J52/2</f>
        <v>24.209474519230771</v>
      </c>
    </row>
    <row r="54" spans="2:10" x14ac:dyDescent="0.25">
      <c r="B54" s="111"/>
      <c r="C54" s="111"/>
      <c r="D54" s="111"/>
      <c r="E54" s="111"/>
      <c r="F54" s="111"/>
      <c r="G54" s="111"/>
      <c r="H54" s="111"/>
      <c r="I54" s="111"/>
      <c r="J54" s="112"/>
    </row>
  </sheetData>
  <mergeCells count="37">
    <mergeCell ref="B1:J1"/>
    <mergeCell ref="B2:J2"/>
    <mergeCell ref="B3:J3"/>
    <mergeCell ref="B5:J5"/>
    <mergeCell ref="B7:J7"/>
    <mergeCell ref="B16:I16"/>
    <mergeCell ref="B17:I17"/>
    <mergeCell ref="B18:I18"/>
    <mergeCell ref="B21:J21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I34"/>
    <mergeCell ref="B35:I35"/>
    <mergeCell ref="B38:J38"/>
    <mergeCell ref="C40:D40"/>
    <mergeCell ref="C41:D41"/>
    <mergeCell ref="C42:D42"/>
    <mergeCell ref="C43:D43"/>
    <mergeCell ref="C44:D44"/>
    <mergeCell ref="C45:D45"/>
    <mergeCell ref="C46:D46"/>
    <mergeCell ref="B52:I52"/>
    <mergeCell ref="B53:I53"/>
    <mergeCell ref="C47:D47"/>
    <mergeCell ref="C48:D48"/>
    <mergeCell ref="C49:D49"/>
    <mergeCell ref="C50:D50"/>
    <mergeCell ref="C51:I5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FBFBF"/>
  </sheetPr>
  <dimension ref="A1:AMJ13"/>
  <sheetViews>
    <sheetView zoomScale="90" zoomScaleNormal="90" workbookViewId="0">
      <selection activeCell="I21" sqref="I21"/>
    </sheetView>
  </sheetViews>
  <sheetFormatPr defaultColWidth="9.140625" defaultRowHeight="15" x14ac:dyDescent="0.25"/>
  <cols>
    <col min="1" max="1" width="3.140625" style="25" customWidth="1"/>
    <col min="2" max="2" width="9.140625" style="91"/>
    <col min="3" max="3" width="51.85546875" style="91" customWidth="1"/>
    <col min="4" max="9" width="15.7109375" style="91" customWidth="1"/>
    <col min="10" max="10" width="3.140625" style="25" customWidth="1"/>
    <col min="11" max="1024" width="9.140625" style="92"/>
  </cols>
  <sheetData>
    <row r="1" spans="1:10" x14ac:dyDescent="0.25">
      <c r="B1" s="215" t="s">
        <v>0</v>
      </c>
      <c r="C1" s="215"/>
      <c r="D1" s="215"/>
      <c r="E1" s="215"/>
      <c r="F1" s="215"/>
      <c r="G1" s="215"/>
      <c r="H1" s="215"/>
      <c r="I1" s="215"/>
    </row>
    <row r="2" spans="1:10" x14ac:dyDescent="0.25">
      <c r="B2" s="215" t="s">
        <v>1</v>
      </c>
      <c r="C2" s="215"/>
      <c r="D2" s="215"/>
      <c r="E2" s="215"/>
      <c r="F2" s="215"/>
      <c r="G2" s="215"/>
      <c r="H2" s="215"/>
      <c r="I2" s="215"/>
    </row>
    <row r="3" spans="1:10" x14ac:dyDescent="0.25">
      <c r="B3" s="216" t="s">
        <v>2</v>
      </c>
      <c r="C3" s="216"/>
      <c r="D3" s="216"/>
      <c r="E3" s="216"/>
      <c r="F3" s="216"/>
      <c r="G3" s="216"/>
      <c r="H3" s="216"/>
      <c r="I3" s="216"/>
    </row>
    <row r="4" spans="1:10" x14ac:dyDescent="0.25">
      <c r="B4" s="94"/>
      <c r="C4" s="94"/>
      <c r="D4" s="94"/>
      <c r="E4" s="94"/>
      <c r="F4" s="94"/>
      <c r="G4" s="94"/>
      <c r="H4" s="94"/>
      <c r="I4" s="94"/>
    </row>
    <row r="5" spans="1:10" x14ac:dyDescent="0.25">
      <c r="B5" s="216" t="s">
        <v>261</v>
      </c>
      <c r="C5" s="216"/>
      <c r="D5" s="216"/>
      <c r="E5" s="216"/>
      <c r="F5" s="216"/>
      <c r="G5" s="216"/>
      <c r="H5" s="216"/>
      <c r="I5" s="216"/>
    </row>
    <row r="6" spans="1:10" x14ac:dyDescent="0.25">
      <c r="B6" s="94"/>
      <c r="C6" s="94"/>
      <c r="D6" s="94"/>
      <c r="E6" s="94"/>
      <c r="F6" s="94"/>
      <c r="G6" s="94"/>
      <c r="H6" s="94"/>
      <c r="I6" s="94"/>
    </row>
    <row r="7" spans="1:10" x14ac:dyDescent="0.25">
      <c r="B7" s="178" t="s">
        <v>235</v>
      </c>
      <c r="C7" s="178"/>
      <c r="D7" s="178"/>
      <c r="E7" s="178"/>
      <c r="F7" s="178"/>
      <c r="G7" s="178"/>
      <c r="H7" s="178"/>
      <c r="I7" s="178"/>
    </row>
    <row r="8" spans="1:10" x14ac:dyDescent="0.25">
      <c r="A8" s="113"/>
      <c r="J8" s="113"/>
    </row>
    <row r="9" spans="1:10" ht="45" x14ac:dyDescent="0.25">
      <c r="B9" s="106" t="s">
        <v>182</v>
      </c>
      <c r="C9" s="106" t="s">
        <v>183</v>
      </c>
      <c r="D9" s="96" t="s">
        <v>236</v>
      </c>
      <c r="E9" s="95" t="s">
        <v>186</v>
      </c>
      <c r="F9" s="115" t="s">
        <v>202</v>
      </c>
      <c r="G9" s="115" t="s">
        <v>203</v>
      </c>
      <c r="H9" s="116" t="s">
        <v>204</v>
      </c>
      <c r="I9" s="115" t="s">
        <v>205</v>
      </c>
    </row>
    <row r="10" spans="1:10" ht="32.25" customHeight="1" x14ac:dyDescent="0.25">
      <c r="A10" s="24"/>
      <c r="B10" s="9">
        <v>1</v>
      </c>
      <c r="C10" s="117" t="s">
        <v>237</v>
      </c>
      <c r="D10" s="51">
        <v>1</v>
      </c>
      <c r="E10" s="109">
        <v>1564.32</v>
      </c>
      <c r="F10" s="39">
        <v>5</v>
      </c>
      <c r="G10" s="118">
        <v>0</v>
      </c>
      <c r="H10" s="46" t="s">
        <v>69</v>
      </c>
      <c r="I10" s="65">
        <f>(D10*E10)/F10/12</f>
        <v>26.071999999999999</v>
      </c>
      <c r="J10" s="24"/>
    </row>
    <row r="11" spans="1:10" ht="15" customHeight="1" x14ac:dyDescent="0.25">
      <c r="B11" s="210" t="s">
        <v>238</v>
      </c>
      <c r="C11" s="210"/>
      <c r="D11" s="210"/>
      <c r="E11" s="210"/>
      <c r="F11" s="210"/>
      <c r="G11" s="210"/>
      <c r="H11" s="210"/>
      <c r="I11" s="110">
        <f>SUM(I10:I10)</f>
        <v>26.071999999999999</v>
      </c>
    </row>
    <row r="13" spans="1:10" x14ac:dyDescent="0.25">
      <c r="C13" s="119"/>
      <c r="D13" s="119"/>
    </row>
  </sheetData>
  <mergeCells count="6">
    <mergeCell ref="B11:H11"/>
    <mergeCell ref="B1:I1"/>
    <mergeCell ref="B2:I2"/>
    <mergeCell ref="B3:I3"/>
    <mergeCell ref="B5:I5"/>
    <mergeCell ref="B7:I7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FBFBF"/>
  </sheetPr>
  <dimension ref="A2:AMJ132"/>
  <sheetViews>
    <sheetView topLeftCell="B1" zoomScale="90" zoomScaleNormal="90" workbookViewId="0">
      <selection activeCell="J16" sqref="J16"/>
    </sheetView>
  </sheetViews>
  <sheetFormatPr defaultColWidth="9.140625" defaultRowHeight="15.75" x14ac:dyDescent="0.25"/>
  <cols>
    <col min="1" max="1" width="3.140625" style="1" customWidth="1"/>
    <col min="2" max="2" width="5.42578125" style="2" customWidth="1"/>
    <col min="3" max="3" width="44" style="2" customWidth="1"/>
    <col min="4" max="4" width="16.28515625" style="2" customWidth="1"/>
    <col min="5" max="7" width="18.140625" style="2" customWidth="1"/>
    <col min="8" max="8" width="3.140625" style="1" customWidth="1"/>
    <col min="9" max="9" width="9.140625" style="158"/>
    <col min="10" max="1024" width="9.140625" style="3"/>
  </cols>
  <sheetData>
    <row r="2" spans="2:7" x14ac:dyDescent="0.25">
      <c r="B2" s="171" t="s">
        <v>0</v>
      </c>
      <c r="C2" s="171"/>
      <c r="D2" s="171"/>
      <c r="E2" s="171"/>
      <c r="F2" s="171"/>
      <c r="G2" s="171"/>
    </row>
    <row r="3" spans="2:7" x14ac:dyDescent="0.25">
      <c r="B3" s="171" t="s">
        <v>1</v>
      </c>
      <c r="C3" s="171"/>
      <c r="D3" s="171"/>
      <c r="E3" s="171"/>
      <c r="F3" s="171"/>
      <c r="G3" s="171"/>
    </row>
    <row r="4" spans="2:7" x14ac:dyDescent="0.25">
      <c r="B4" s="172" t="s">
        <v>2</v>
      </c>
      <c r="C4" s="172"/>
      <c r="D4" s="172"/>
      <c r="E4" s="172"/>
      <c r="F4" s="172"/>
      <c r="G4" s="172"/>
    </row>
    <row r="5" spans="2:7" ht="15" x14ac:dyDescent="0.25">
      <c r="B5" s="10"/>
      <c r="C5" s="10"/>
      <c r="D5" s="10"/>
      <c r="E5" s="10"/>
      <c r="F5" s="10"/>
      <c r="G5" s="10"/>
    </row>
    <row r="6" spans="2:7" ht="15.75" customHeight="1" x14ac:dyDescent="0.25">
      <c r="B6" s="194" t="s">
        <v>261</v>
      </c>
      <c r="C6" s="194"/>
      <c r="D6" s="194"/>
      <c r="E6" s="194"/>
      <c r="F6" s="194"/>
      <c r="G6" s="194"/>
    </row>
    <row r="7" spans="2:7" ht="15" x14ac:dyDescent="0.25">
      <c r="B7" s="10"/>
      <c r="C7" s="10"/>
      <c r="D7" s="10"/>
      <c r="E7" s="10"/>
      <c r="F7" s="10"/>
      <c r="G7" s="10"/>
    </row>
    <row r="8" spans="2:7" ht="24" customHeight="1" x14ac:dyDescent="0.25">
      <c r="B8" s="12"/>
      <c r="C8" s="12"/>
      <c r="D8" s="12"/>
      <c r="E8" s="195" t="s">
        <v>11</v>
      </c>
      <c r="F8" s="195"/>
      <c r="G8" s="13" t="s">
        <v>12</v>
      </c>
    </row>
    <row r="9" spans="2:7" ht="24" customHeight="1" x14ac:dyDescent="0.25">
      <c r="B9" s="8"/>
      <c r="C9" s="1"/>
      <c r="D9" s="1"/>
      <c r="E9" s="195" t="s">
        <v>13</v>
      </c>
      <c r="F9" s="195"/>
      <c r="G9" s="13" t="s">
        <v>14</v>
      </c>
    </row>
    <row r="10" spans="2:7" ht="24" customHeight="1" x14ac:dyDescent="0.25">
      <c r="B10" s="8"/>
      <c r="C10" s="1"/>
      <c r="D10" s="1"/>
      <c r="E10" s="195" t="s">
        <v>15</v>
      </c>
      <c r="F10" s="195"/>
      <c r="G10" s="13" t="s">
        <v>16</v>
      </c>
    </row>
    <row r="11" spans="2:7" ht="24" customHeight="1" x14ac:dyDescent="0.25">
      <c r="B11" s="8"/>
      <c r="C11" s="1"/>
      <c r="D11" s="1"/>
      <c r="E11" s="195" t="s">
        <v>17</v>
      </c>
      <c r="F11" s="195"/>
      <c r="G11" s="14">
        <v>2070</v>
      </c>
    </row>
    <row r="13" spans="2:7" ht="15" x14ac:dyDescent="0.25">
      <c r="B13" s="178" t="s">
        <v>18</v>
      </c>
      <c r="C13" s="178"/>
      <c r="D13" s="178"/>
      <c r="E13" s="178"/>
      <c r="F13" s="178"/>
      <c r="G13" s="178"/>
    </row>
    <row r="14" spans="2:7" ht="15" x14ac:dyDescent="0.25">
      <c r="B14" s="15"/>
      <c r="C14" s="15"/>
      <c r="D14" s="15"/>
      <c r="E14" s="15"/>
      <c r="F14" s="15"/>
      <c r="G14" s="15"/>
    </row>
    <row r="15" spans="2:7" ht="15.75" customHeight="1" x14ac:dyDescent="0.25">
      <c r="B15" s="16">
        <v>1</v>
      </c>
      <c r="C15" s="177" t="s">
        <v>19</v>
      </c>
      <c r="D15" s="177"/>
      <c r="E15" s="177"/>
      <c r="F15" s="177"/>
      <c r="G15" s="16" t="s">
        <v>20</v>
      </c>
    </row>
    <row r="16" spans="2:7" ht="46.5" customHeight="1" x14ac:dyDescent="0.25">
      <c r="B16" s="17" t="s">
        <v>21</v>
      </c>
      <c r="C16" s="175" t="s">
        <v>22</v>
      </c>
      <c r="D16" s="175"/>
      <c r="E16" s="175"/>
      <c r="F16" s="175"/>
      <c r="G16" s="18">
        <f>1/220*89</f>
        <v>0.40454545454545454</v>
      </c>
    </row>
    <row r="17" spans="2:7" ht="31.5" customHeight="1" x14ac:dyDescent="0.25">
      <c r="B17" s="17" t="s">
        <v>23</v>
      </c>
      <c r="C17" s="175" t="s">
        <v>24</v>
      </c>
      <c r="D17" s="175"/>
      <c r="E17" s="175"/>
      <c r="F17" s="175"/>
      <c r="G17" s="19">
        <v>0.3</v>
      </c>
    </row>
    <row r="18" spans="2:7" ht="24" customHeight="1" x14ac:dyDescent="0.25">
      <c r="B18" s="17" t="s">
        <v>25</v>
      </c>
      <c r="C18" s="175" t="s">
        <v>26</v>
      </c>
      <c r="D18" s="175"/>
      <c r="E18" s="175"/>
      <c r="F18" s="175"/>
      <c r="G18" s="19">
        <v>0</v>
      </c>
    </row>
    <row r="19" spans="2:7" ht="24" customHeight="1" x14ac:dyDescent="0.25">
      <c r="B19" s="17" t="s">
        <v>27</v>
      </c>
      <c r="C19" s="175" t="s">
        <v>28</v>
      </c>
      <c r="D19" s="175"/>
      <c r="E19" s="175"/>
      <c r="F19" s="175"/>
      <c r="G19" s="19">
        <v>0.2</v>
      </c>
    </row>
    <row r="20" spans="2:7" ht="24" customHeight="1" x14ac:dyDescent="0.25">
      <c r="B20" s="17" t="s">
        <v>29</v>
      </c>
      <c r="C20" s="175" t="s">
        <v>30</v>
      </c>
      <c r="D20" s="175"/>
      <c r="E20" s="175"/>
      <c r="F20" s="175"/>
      <c r="G20" s="19">
        <v>0</v>
      </c>
    </row>
    <row r="21" spans="2:7" ht="31.5" customHeight="1" x14ac:dyDescent="0.25">
      <c r="B21" s="17" t="s">
        <v>31</v>
      </c>
      <c r="C21" s="175" t="s">
        <v>32</v>
      </c>
      <c r="D21" s="175"/>
      <c r="E21" s="175"/>
      <c r="F21" s="175"/>
      <c r="G21" s="19">
        <v>0.1</v>
      </c>
    </row>
    <row r="22" spans="2:7" ht="31.5" customHeight="1" x14ac:dyDescent="0.25">
      <c r="B22" s="17" t="s">
        <v>33</v>
      </c>
      <c r="C22" s="175" t="s">
        <v>34</v>
      </c>
      <c r="D22" s="175"/>
      <c r="E22" s="175"/>
      <c r="F22" s="175"/>
      <c r="G22" s="20">
        <f>696.89+116.14+22.36</f>
        <v>835.39</v>
      </c>
    </row>
    <row r="24" spans="2:7" ht="15" x14ac:dyDescent="0.25">
      <c r="B24" s="178" t="s">
        <v>35</v>
      </c>
      <c r="C24" s="178"/>
      <c r="D24" s="178"/>
      <c r="E24" s="178"/>
      <c r="F24" s="178"/>
      <c r="G24" s="178"/>
    </row>
    <row r="25" spans="2:7" ht="15" x14ac:dyDescent="0.25">
      <c r="B25" s="15"/>
      <c r="C25" s="15"/>
      <c r="D25" s="15"/>
      <c r="E25" s="15"/>
      <c r="F25" s="15"/>
      <c r="G25" s="15"/>
    </row>
    <row r="26" spans="2:7" ht="15" x14ac:dyDescent="0.25">
      <c r="B26" s="185" t="s">
        <v>36</v>
      </c>
      <c r="C26" s="185"/>
      <c r="D26" s="185"/>
      <c r="E26" s="185"/>
      <c r="F26" s="185"/>
      <c r="G26" s="185"/>
    </row>
    <row r="27" spans="2:7" ht="15" x14ac:dyDescent="0.25">
      <c r="B27" s="15"/>
      <c r="C27" s="15"/>
      <c r="D27" s="15"/>
      <c r="E27" s="15"/>
      <c r="F27" s="15"/>
      <c r="G27" s="15"/>
    </row>
    <row r="28" spans="2:7" ht="15" customHeight="1" x14ac:dyDescent="0.25">
      <c r="B28" s="16" t="s">
        <v>37</v>
      </c>
      <c r="C28" s="177" t="s">
        <v>38</v>
      </c>
      <c r="D28" s="177"/>
      <c r="E28" s="177"/>
      <c r="F28" s="177"/>
      <c r="G28" s="16" t="s">
        <v>20</v>
      </c>
    </row>
    <row r="29" spans="2:7" ht="31.5" customHeight="1" x14ac:dyDescent="0.25">
      <c r="B29" s="17" t="s">
        <v>21</v>
      </c>
      <c r="C29" s="175" t="s">
        <v>39</v>
      </c>
      <c r="D29" s="175"/>
      <c r="E29" s="175"/>
      <c r="F29" s="175"/>
      <c r="G29" s="18">
        <f>1/12</f>
        <v>8.3333333333333329E-2</v>
      </c>
    </row>
    <row r="30" spans="2:7" ht="31.5" customHeight="1" x14ac:dyDescent="0.25">
      <c r="B30" s="17" t="s">
        <v>23</v>
      </c>
      <c r="C30" s="175" t="s">
        <v>40</v>
      </c>
      <c r="D30" s="175"/>
      <c r="E30" s="175"/>
      <c r="F30" s="175"/>
      <c r="G30" s="18">
        <f>((1/3)/12)</f>
        <v>2.7777777777777776E-2</v>
      </c>
    </row>
    <row r="31" spans="2:7" ht="15.75" customHeight="1" x14ac:dyDescent="0.25">
      <c r="B31" s="177" t="s">
        <v>41</v>
      </c>
      <c r="C31" s="177"/>
      <c r="D31" s="177"/>
      <c r="E31" s="177"/>
      <c r="F31" s="177"/>
      <c r="G31" s="21">
        <f>SUM(G29:G30)</f>
        <v>0.1111111111111111</v>
      </c>
    </row>
    <row r="32" spans="2:7" ht="15" x14ac:dyDescent="0.25">
      <c r="B32" s="15"/>
      <c r="C32" s="15"/>
      <c r="D32" s="15"/>
      <c r="E32" s="15"/>
      <c r="F32" s="15"/>
      <c r="G32" s="15"/>
    </row>
    <row r="33" spans="2:8" ht="39.75" customHeight="1" x14ac:dyDescent="0.25">
      <c r="B33" s="189" t="s">
        <v>42</v>
      </c>
      <c r="C33" s="189"/>
      <c r="D33" s="189"/>
      <c r="E33" s="189"/>
      <c r="F33" s="189"/>
      <c r="G33" s="189"/>
    </row>
    <row r="35" spans="2:8" ht="24" customHeight="1" x14ac:dyDescent="0.25">
      <c r="B35" s="16" t="s">
        <v>43</v>
      </c>
      <c r="C35" s="177" t="s">
        <v>44</v>
      </c>
      <c r="D35" s="177"/>
      <c r="E35" s="177"/>
      <c r="F35" s="177"/>
      <c r="G35" s="16" t="s">
        <v>20</v>
      </c>
    </row>
    <row r="36" spans="2:8" ht="24" customHeight="1" x14ac:dyDescent="0.25">
      <c r="B36" s="17" t="s">
        <v>21</v>
      </c>
      <c r="C36" s="184" t="s">
        <v>45</v>
      </c>
      <c r="D36" s="184"/>
      <c r="E36" s="184"/>
      <c r="F36" s="184"/>
      <c r="G36" s="22">
        <v>0.2</v>
      </c>
    </row>
    <row r="37" spans="2:8" ht="24" customHeight="1" x14ac:dyDescent="0.25">
      <c r="B37" s="17" t="s">
        <v>23</v>
      </c>
      <c r="C37" s="184" t="s">
        <v>46</v>
      </c>
      <c r="D37" s="184"/>
      <c r="E37" s="184"/>
      <c r="F37" s="184"/>
      <c r="G37" s="22">
        <v>2.5000000000000001E-2</v>
      </c>
    </row>
    <row r="38" spans="2:8" ht="55.5" customHeight="1" x14ac:dyDescent="0.25">
      <c r="B38" s="17" t="s">
        <v>25</v>
      </c>
      <c r="C38" s="183" t="s">
        <v>47</v>
      </c>
      <c r="D38" s="183"/>
      <c r="E38" s="183"/>
      <c r="F38" s="183"/>
      <c r="G38" s="23">
        <f>3%*2</f>
        <v>0.06</v>
      </c>
    </row>
    <row r="39" spans="2:8" ht="24" customHeight="1" x14ac:dyDescent="0.25">
      <c r="B39" s="17" t="s">
        <v>27</v>
      </c>
      <c r="C39" s="184" t="s">
        <v>48</v>
      </c>
      <c r="D39" s="184"/>
      <c r="E39" s="184"/>
      <c r="F39" s="184"/>
      <c r="G39" s="22">
        <v>1.4999999999999999E-2</v>
      </c>
    </row>
    <row r="40" spans="2:8" ht="24" customHeight="1" x14ac:dyDescent="0.25">
      <c r="B40" s="17" t="s">
        <v>29</v>
      </c>
      <c r="C40" s="184" t="s">
        <v>49</v>
      </c>
      <c r="D40" s="184"/>
      <c r="E40" s="184"/>
      <c r="F40" s="184"/>
      <c r="G40" s="22">
        <v>0.01</v>
      </c>
    </row>
    <row r="41" spans="2:8" ht="24" customHeight="1" x14ac:dyDescent="0.25">
      <c r="B41" s="17" t="s">
        <v>31</v>
      </c>
      <c r="C41" s="184" t="s">
        <v>50</v>
      </c>
      <c r="D41" s="184"/>
      <c r="E41" s="184"/>
      <c r="F41" s="184"/>
      <c r="G41" s="22">
        <v>6.0000000000000001E-3</v>
      </c>
    </row>
    <row r="42" spans="2:8" ht="24" customHeight="1" x14ac:dyDescent="0.25">
      <c r="B42" s="17" t="s">
        <v>33</v>
      </c>
      <c r="C42" s="184" t="s">
        <v>51</v>
      </c>
      <c r="D42" s="184"/>
      <c r="E42" s="184"/>
      <c r="F42" s="184"/>
      <c r="G42" s="22">
        <v>2E-3</v>
      </c>
    </row>
    <row r="43" spans="2:8" ht="24" customHeight="1" x14ac:dyDescent="0.25">
      <c r="B43" s="17" t="s">
        <v>52</v>
      </c>
      <c r="C43" s="184" t="s">
        <v>53</v>
      </c>
      <c r="D43" s="184"/>
      <c r="E43" s="184"/>
      <c r="F43" s="184"/>
      <c r="G43" s="22">
        <v>0.08</v>
      </c>
    </row>
    <row r="44" spans="2:8" ht="24" customHeight="1" x14ac:dyDescent="0.25">
      <c r="B44" s="177" t="s">
        <v>54</v>
      </c>
      <c r="C44" s="177"/>
      <c r="D44" s="177"/>
      <c r="E44" s="177"/>
      <c r="F44" s="177"/>
      <c r="G44" s="21">
        <f>SUM(G36:G43)</f>
        <v>0.39800000000000008</v>
      </c>
    </row>
    <row r="46" spans="2:8" ht="15" x14ac:dyDescent="0.25">
      <c r="B46" s="185" t="s">
        <v>55</v>
      </c>
      <c r="C46" s="185"/>
      <c r="D46" s="185"/>
      <c r="E46" s="185"/>
      <c r="F46" s="185"/>
      <c r="G46" s="185"/>
      <c r="H46" s="24"/>
    </row>
    <row r="47" spans="2:8" ht="15" x14ac:dyDescent="0.25">
      <c r="B47" s="25"/>
      <c r="C47" s="25"/>
      <c r="D47" s="25"/>
      <c r="E47" s="25"/>
      <c r="F47" s="25"/>
      <c r="G47" s="25"/>
      <c r="H47" s="25"/>
    </row>
    <row r="48" spans="2:8" ht="15" x14ac:dyDescent="0.25">
      <c r="B48" s="16" t="s">
        <v>56</v>
      </c>
      <c r="C48" s="26" t="s">
        <v>57</v>
      </c>
      <c r="D48" s="26" t="s">
        <v>58</v>
      </c>
      <c r="E48" s="16" t="s">
        <v>59</v>
      </c>
      <c r="F48" s="16" t="s">
        <v>60</v>
      </c>
      <c r="G48" s="16" t="s">
        <v>61</v>
      </c>
      <c r="H48" s="27"/>
    </row>
    <row r="49" spans="2:13" ht="24" customHeight="1" x14ac:dyDescent="0.25">
      <c r="B49" s="179" t="s">
        <v>21</v>
      </c>
      <c r="C49" s="175" t="s">
        <v>62</v>
      </c>
      <c r="D49" s="17" t="s">
        <v>63</v>
      </c>
      <c r="E49" s="17">
        <f>15.22*2</f>
        <v>30.44</v>
      </c>
      <c r="F49" s="186" t="s">
        <v>64</v>
      </c>
      <c r="G49" s="186"/>
      <c r="H49" s="27"/>
    </row>
    <row r="50" spans="2:13" ht="24" customHeight="1" x14ac:dyDescent="0.25">
      <c r="B50" s="179"/>
      <c r="C50" s="175"/>
      <c r="D50" s="17" t="s">
        <v>65</v>
      </c>
      <c r="E50" s="17">
        <v>44</v>
      </c>
      <c r="F50" s="186"/>
      <c r="G50" s="186"/>
      <c r="H50" s="27"/>
    </row>
    <row r="51" spans="2:13" ht="24" customHeight="1" x14ac:dyDescent="0.25">
      <c r="B51" s="179"/>
      <c r="C51" s="175"/>
      <c r="D51" s="17" t="s">
        <v>66</v>
      </c>
      <c r="E51" s="17">
        <f>9.5*2</f>
        <v>19</v>
      </c>
      <c r="F51" s="186"/>
      <c r="G51" s="186"/>
      <c r="H51" s="29"/>
    </row>
    <row r="52" spans="2:13" ht="24" customHeight="1" x14ac:dyDescent="0.25">
      <c r="B52" s="179" t="s">
        <v>23</v>
      </c>
      <c r="C52" s="175" t="s">
        <v>67</v>
      </c>
      <c r="D52" s="17" t="s">
        <v>63</v>
      </c>
      <c r="E52" s="17">
        <f>15.22</f>
        <v>15.22</v>
      </c>
      <c r="F52" s="187">
        <v>39.5</v>
      </c>
      <c r="G52" s="31">
        <f>E52*F52*0.8</f>
        <v>480.95200000000006</v>
      </c>
      <c r="I52" s="159"/>
    </row>
    <row r="53" spans="2:13" ht="24" customHeight="1" x14ac:dyDescent="0.25">
      <c r="B53" s="179"/>
      <c r="C53" s="175"/>
      <c r="D53" s="17" t="s">
        <v>65</v>
      </c>
      <c r="E53" s="17">
        <v>22</v>
      </c>
      <c r="F53" s="187"/>
      <c r="G53" s="31">
        <f>E53*F52*0.8</f>
        <v>695.2</v>
      </c>
      <c r="I53" s="159"/>
    </row>
    <row r="54" spans="2:13" ht="24" customHeight="1" x14ac:dyDescent="0.25">
      <c r="B54" s="179"/>
      <c r="C54" s="175"/>
      <c r="D54" s="17" t="s">
        <v>66</v>
      </c>
      <c r="E54" s="17">
        <v>9.5</v>
      </c>
      <c r="F54" s="187"/>
      <c r="G54" s="31">
        <f>E54*F52*0.8</f>
        <v>300.2</v>
      </c>
      <c r="I54" s="159"/>
    </row>
    <row r="55" spans="2:13" ht="69" customHeight="1" x14ac:dyDescent="0.25">
      <c r="B55" s="17" t="s">
        <v>25</v>
      </c>
      <c r="C55" s="188" t="s">
        <v>68</v>
      </c>
      <c r="D55" s="188"/>
      <c r="E55" s="17" t="s">
        <v>69</v>
      </c>
      <c r="F55" s="17" t="s">
        <v>69</v>
      </c>
      <c r="G55" s="28" t="s">
        <v>70</v>
      </c>
      <c r="I55" s="160"/>
    </row>
    <row r="56" spans="2:13" ht="69" customHeight="1" x14ac:dyDescent="0.25">
      <c r="B56" s="17" t="s">
        <v>27</v>
      </c>
      <c r="C56" s="188" t="s">
        <v>71</v>
      </c>
      <c r="D56" s="188"/>
      <c r="E56" s="17" t="s">
        <v>69</v>
      </c>
      <c r="F56" s="17" t="s">
        <v>69</v>
      </c>
      <c r="G56" s="31">
        <f>(F52*5*0.8)/24</f>
        <v>6.583333333333333</v>
      </c>
    </row>
    <row r="57" spans="2:13" ht="31.5" customHeight="1" x14ac:dyDescent="0.25">
      <c r="B57" s="17" t="s">
        <v>29</v>
      </c>
      <c r="C57" s="188" t="s">
        <v>72</v>
      </c>
      <c r="D57" s="188"/>
      <c r="E57" s="17" t="s">
        <v>69</v>
      </c>
      <c r="F57" s="30">
        <v>105.24</v>
      </c>
      <c r="G57" s="33">
        <f>F57</f>
        <v>105.24</v>
      </c>
    </row>
    <row r="58" spans="2:13" ht="121.5" customHeight="1" x14ac:dyDescent="0.25">
      <c r="B58" s="17" t="s">
        <v>31</v>
      </c>
      <c r="C58" s="175" t="s">
        <v>268</v>
      </c>
      <c r="D58" s="175"/>
      <c r="E58" s="22">
        <f>(786236/4)/9360367*0.0743</f>
        <v>1.5602308862462336E-3</v>
      </c>
      <c r="F58" s="30">
        <v>332.1</v>
      </c>
      <c r="G58" s="33">
        <f>E58*F58</f>
        <v>0.51815267732237424</v>
      </c>
      <c r="I58" s="161"/>
      <c r="J58" s="141"/>
      <c r="K58" s="141"/>
      <c r="L58" s="141"/>
      <c r="M58" s="32"/>
    </row>
    <row r="59" spans="2:13" ht="31.5" customHeight="1" x14ac:dyDescent="0.25">
      <c r="B59" s="17" t="s">
        <v>33</v>
      </c>
      <c r="C59" s="175" t="s">
        <v>269</v>
      </c>
      <c r="D59" s="175"/>
      <c r="E59" s="175"/>
      <c r="F59" s="30">
        <v>16.600000000000001</v>
      </c>
      <c r="G59" s="33">
        <f>F59/2</f>
        <v>8.3000000000000007</v>
      </c>
      <c r="L59" s="34"/>
    </row>
    <row r="60" spans="2:13" ht="45" customHeight="1" x14ac:dyDescent="0.25">
      <c r="B60" s="17" t="s">
        <v>52</v>
      </c>
      <c r="C60" s="175" t="s">
        <v>73</v>
      </c>
      <c r="D60" s="175"/>
      <c r="E60" s="175"/>
      <c r="F60" s="30">
        <v>9.5</v>
      </c>
      <c r="G60" s="33">
        <f>F60</f>
        <v>9.5</v>
      </c>
      <c r="I60" s="162"/>
    </row>
    <row r="61" spans="2:13" ht="45" customHeight="1" x14ac:dyDescent="0.25">
      <c r="B61" s="168" t="s">
        <v>74</v>
      </c>
      <c r="C61" s="191" t="s">
        <v>274</v>
      </c>
      <c r="D61" s="192"/>
      <c r="E61" s="193"/>
      <c r="F61" s="165">
        <v>1212</v>
      </c>
      <c r="G61" s="169">
        <f>F61*6*0.16/100/12</f>
        <v>0.96959999999999991</v>
      </c>
      <c r="I61" s="162"/>
    </row>
    <row r="62" spans="2:13" ht="24" customHeight="1" x14ac:dyDescent="0.25">
      <c r="B62" s="17" t="s">
        <v>266</v>
      </c>
      <c r="C62" s="175" t="s">
        <v>75</v>
      </c>
      <c r="D62" s="175"/>
      <c r="E62" s="175"/>
      <c r="F62" s="30"/>
      <c r="G62" s="33">
        <f>F62</f>
        <v>0</v>
      </c>
    </row>
    <row r="64" spans="2:13" ht="15" x14ac:dyDescent="0.25">
      <c r="B64" s="178" t="s">
        <v>76</v>
      </c>
      <c r="C64" s="178"/>
      <c r="D64" s="178"/>
      <c r="E64" s="178"/>
      <c r="F64" s="178"/>
      <c r="G64" s="178"/>
    </row>
    <row r="66" spans="2:7" ht="15.75" customHeight="1" x14ac:dyDescent="0.25">
      <c r="B66" s="16">
        <v>3</v>
      </c>
      <c r="C66" s="177" t="s">
        <v>77</v>
      </c>
      <c r="D66" s="177"/>
      <c r="E66" s="177"/>
      <c r="F66" s="177"/>
      <c r="G66" s="35" t="s">
        <v>20</v>
      </c>
    </row>
    <row r="67" spans="2:7" ht="31.5" customHeight="1" x14ac:dyDescent="0.25">
      <c r="B67" s="17" t="s">
        <v>21</v>
      </c>
      <c r="C67" s="175" t="s">
        <v>78</v>
      </c>
      <c r="D67" s="175"/>
      <c r="E67" s="175"/>
      <c r="F67" s="175"/>
      <c r="G67" s="36">
        <f>0.05*(1/12)</f>
        <v>4.1666666666666666E-3</v>
      </c>
    </row>
    <row r="68" spans="2:7" ht="31.5" customHeight="1" x14ac:dyDescent="0.25">
      <c r="B68" s="17" t="s">
        <v>23</v>
      </c>
      <c r="C68" s="175" t="s">
        <v>79</v>
      </c>
      <c r="D68" s="175"/>
      <c r="E68" s="175"/>
      <c r="F68" s="175"/>
      <c r="G68" s="36">
        <f>G67*G43</f>
        <v>3.3333333333333332E-4</v>
      </c>
    </row>
    <row r="69" spans="2:7" ht="31.5" customHeight="1" x14ac:dyDescent="0.25">
      <c r="B69" s="17" t="s">
        <v>25</v>
      </c>
      <c r="C69" s="175" t="s">
        <v>80</v>
      </c>
      <c r="D69" s="175"/>
      <c r="E69" s="175"/>
      <c r="F69" s="175"/>
      <c r="G69" s="36">
        <f>0.08*0.4*0.9*(1+2/12+(1/3*1/12))</f>
        <v>3.44E-2</v>
      </c>
    </row>
    <row r="70" spans="2:7" ht="48" customHeight="1" x14ac:dyDescent="0.25">
      <c r="B70" s="17" t="s">
        <v>27</v>
      </c>
      <c r="C70" s="175" t="s">
        <v>81</v>
      </c>
      <c r="D70" s="175"/>
      <c r="E70" s="175"/>
      <c r="F70" s="175"/>
      <c r="G70" s="37">
        <f>(7/30)/12</f>
        <v>1.9444444444444445E-2</v>
      </c>
    </row>
    <row r="71" spans="2:7" ht="31.5" customHeight="1" x14ac:dyDescent="0.25">
      <c r="B71" s="17" t="s">
        <v>29</v>
      </c>
      <c r="C71" s="175" t="s">
        <v>82</v>
      </c>
      <c r="D71" s="175"/>
      <c r="E71" s="175"/>
      <c r="F71" s="175"/>
      <c r="G71" s="37">
        <f>G70*G44</f>
        <v>7.7388888888888906E-3</v>
      </c>
    </row>
    <row r="72" spans="2:7" ht="31.5" customHeight="1" x14ac:dyDescent="0.25">
      <c r="B72" s="17" t="s">
        <v>31</v>
      </c>
      <c r="C72" s="175" t="s">
        <v>83</v>
      </c>
      <c r="D72" s="175"/>
      <c r="E72" s="175"/>
      <c r="F72" s="175"/>
      <c r="G72" s="37">
        <f>G70*0.08*0.4</f>
        <v>6.2222222222222236E-4</v>
      </c>
    </row>
    <row r="74" spans="2:7" ht="15.75" customHeight="1" x14ac:dyDescent="0.25">
      <c r="B74" s="178" t="s">
        <v>84</v>
      </c>
      <c r="C74" s="178"/>
      <c r="D74" s="178"/>
      <c r="E74" s="178"/>
      <c r="F74" s="178"/>
      <c r="G74" s="178"/>
    </row>
    <row r="75" spans="2:7" x14ac:dyDescent="0.25">
      <c r="B75" s="25"/>
      <c r="C75" s="25"/>
      <c r="D75" s="25"/>
      <c r="E75" s="25"/>
      <c r="F75" s="25"/>
    </row>
    <row r="76" spans="2:7" ht="15.75" customHeight="1" x14ac:dyDescent="0.25">
      <c r="B76" s="182" t="s">
        <v>85</v>
      </c>
      <c r="C76" s="182"/>
      <c r="D76" s="182"/>
      <c r="E76" s="182"/>
      <c r="F76" s="182"/>
      <c r="G76" s="182"/>
    </row>
    <row r="77" spans="2:7" x14ac:dyDescent="0.25">
      <c r="B77" s="38"/>
      <c r="C77" s="25"/>
      <c r="D77" s="25"/>
      <c r="E77" s="25"/>
      <c r="F77" s="25"/>
    </row>
    <row r="78" spans="2:7" ht="15.75" customHeight="1" x14ac:dyDescent="0.25">
      <c r="B78" s="35" t="s">
        <v>86</v>
      </c>
      <c r="C78" s="181" t="s">
        <v>87</v>
      </c>
      <c r="D78" s="181"/>
      <c r="E78" s="181"/>
      <c r="F78" s="181"/>
      <c r="G78" s="35" t="s">
        <v>20</v>
      </c>
    </row>
    <row r="79" spans="2:7" ht="45.75" customHeight="1" x14ac:dyDescent="0.25">
      <c r="B79" s="39" t="s">
        <v>21</v>
      </c>
      <c r="C79" s="180" t="s">
        <v>88</v>
      </c>
      <c r="D79" s="180"/>
      <c r="E79" s="180"/>
      <c r="F79" s="180"/>
      <c r="G79" s="36">
        <f>1/12</f>
        <v>8.3333333333333329E-2</v>
      </c>
    </row>
    <row r="80" spans="2:7" ht="45.75" customHeight="1" x14ac:dyDescent="0.25">
      <c r="B80" s="39" t="s">
        <v>23</v>
      </c>
      <c r="C80" s="180" t="s">
        <v>89</v>
      </c>
      <c r="D80" s="180"/>
      <c r="E80" s="180"/>
      <c r="F80" s="180"/>
      <c r="G80" s="36">
        <f>1/30/12</f>
        <v>2.7777777777777779E-3</v>
      </c>
    </row>
    <row r="81" spans="2:9" ht="55.5" customHeight="1" x14ac:dyDescent="0.25">
      <c r="B81" s="39" t="s">
        <v>25</v>
      </c>
      <c r="C81" s="176" t="s">
        <v>90</v>
      </c>
      <c r="D81" s="176"/>
      <c r="E81" s="176"/>
      <c r="F81" s="176"/>
      <c r="G81" s="36">
        <f>(5/30/12)*0.015</f>
        <v>2.0833333333333332E-4</v>
      </c>
    </row>
    <row r="82" spans="2:9" ht="45.75" customHeight="1" x14ac:dyDescent="0.25">
      <c r="B82" s="39" t="s">
        <v>27</v>
      </c>
      <c r="C82" s="176" t="s">
        <v>91</v>
      </c>
      <c r="D82" s="176"/>
      <c r="E82" s="176"/>
      <c r="F82" s="176"/>
      <c r="G82" s="36">
        <f>(1/12)*0.0178</f>
        <v>1.4833333333333332E-3</v>
      </c>
    </row>
    <row r="83" spans="2:9" ht="69.75" customHeight="1" x14ac:dyDescent="0.25">
      <c r="B83" s="39" t="s">
        <v>29</v>
      </c>
      <c r="C83" s="176" t="s">
        <v>92</v>
      </c>
      <c r="D83" s="176"/>
      <c r="E83" s="176"/>
      <c r="F83" s="176"/>
      <c r="G83" s="36">
        <f>11.11%*5.28%*50%</f>
        <v>2.9330399999999996E-3</v>
      </c>
      <c r="I83" s="163"/>
    </row>
    <row r="84" spans="2:9" ht="45.75" customHeight="1" x14ac:dyDescent="0.25">
      <c r="B84" s="39" t="s">
        <v>31</v>
      </c>
      <c r="C84" s="176" t="s">
        <v>272</v>
      </c>
      <c r="D84" s="176"/>
      <c r="E84" s="176"/>
      <c r="F84" s="176"/>
      <c r="G84" s="36">
        <f>5/30/12</f>
        <v>1.3888888888888888E-2</v>
      </c>
    </row>
    <row r="85" spans="2:9" ht="45.75" customHeight="1" x14ac:dyDescent="0.25">
      <c r="B85" s="166" t="s">
        <v>33</v>
      </c>
      <c r="C85" s="190" t="s">
        <v>273</v>
      </c>
      <c r="D85" s="190"/>
      <c r="E85" s="190"/>
      <c r="F85" s="190"/>
      <c r="G85" s="167">
        <f>ROUND((((20/8)/30)/12)*0.39,4)+ROUND((5/30/24),4)</f>
        <v>9.6000000000000009E-3</v>
      </c>
    </row>
    <row r="86" spans="2:9" ht="15.75" customHeight="1" x14ac:dyDescent="0.25">
      <c r="B86" s="181" t="s">
        <v>93</v>
      </c>
      <c r="C86" s="181"/>
      <c r="D86" s="181"/>
      <c r="E86" s="181"/>
      <c r="F86" s="181"/>
      <c r="G86" s="40">
        <f>SUM(G79:G85)</f>
        <v>0.11422470666666668</v>
      </c>
    </row>
    <row r="87" spans="2:9" ht="31.5" customHeight="1" x14ac:dyDescent="0.25">
      <c r="B87" s="9" t="s">
        <v>52</v>
      </c>
      <c r="C87" s="176" t="s">
        <v>94</v>
      </c>
      <c r="D87" s="176"/>
      <c r="E87" s="176"/>
      <c r="F87" s="176"/>
      <c r="G87" s="41">
        <f>G86*G44</f>
        <v>4.5461433253333343E-2</v>
      </c>
    </row>
    <row r="88" spans="2:9" ht="15.75" customHeight="1" x14ac:dyDescent="0.25">
      <c r="B88" s="177" t="s">
        <v>54</v>
      </c>
      <c r="C88" s="177"/>
      <c r="D88" s="177"/>
      <c r="E88" s="177"/>
      <c r="F88" s="177"/>
      <c r="G88" s="40">
        <f>SUM(G86:G87)</f>
        <v>0.15968613992000003</v>
      </c>
    </row>
    <row r="90" spans="2:9" ht="15.75" customHeight="1" x14ac:dyDescent="0.25">
      <c r="B90" s="182" t="s">
        <v>95</v>
      </c>
      <c r="C90" s="182"/>
      <c r="D90" s="182"/>
      <c r="E90" s="182"/>
      <c r="F90" s="182"/>
      <c r="G90" s="182"/>
    </row>
    <row r="91" spans="2:9" x14ac:dyDescent="0.25">
      <c r="B91" s="38"/>
      <c r="C91" s="25"/>
      <c r="D91" s="25"/>
      <c r="E91" s="25"/>
      <c r="F91" s="25"/>
    </row>
    <row r="92" spans="2:9" ht="15.75" customHeight="1" x14ac:dyDescent="0.25">
      <c r="B92" s="16" t="s">
        <v>96</v>
      </c>
      <c r="C92" s="177" t="s">
        <v>97</v>
      </c>
      <c r="D92" s="177"/>
      <c r="E92" s="177"/>
      <c r="F92" s="177"/>
      <c r="G92" s="35" t="s">
        <v>20</v>
      </c>
      <c r="I92" s="159"/>
    </row>
    <row r="93" spans="2:9" ht="45" customHeight="1" x14ac:dyDescent="0.25">
      <c r="B93" s="17" t="s">
        <v>21</v>
      </c>
      <c r="C93" s="175" t="s">
        <v>98</v>
      </c>
      <c r="D93" s="175"/>
      <c r="E93" s="175"/>
      <c r="F93" s="175"/>
      <c r="G93" s="36">
        <f>1/220*1.5*22/2</f>
        <v>7.4999999999999997E-2</v>
      </c>
      <c r="I93" s="164"/>
    </row>
    <row r="94" spans="2:9" ht="45" customHeight="1" x14ac:dyDescent="0.25">
      <c r="B94" s="17" t="s">
        <v>23</v>
      </c>
      <c r="C94" s="175" t="s">
        <v>99</v>
      </c>
      <c r="D94" s="175"/>
      <c r="E94" s="175"/>
      <c r="F94" s="175"/>
      <c r="G94" s="36">
        <f>1/220*1.5*15.22/2</f>
        <v>5.1886363636363633E-2</v>
      </c>
      <c r="I94" s="164"/>
    </row>
    <row r="95" spans="2:9" ht="31.5" customHeight="1" x14ac:dyDescent="0.25">
      <c r="B95" s="17" t="s">
        <v>25</v>
      </c>
      <c r="C95" s="175" t="s">
        <v>100</v>
      </c>
      <c r="D95" s="175"/>
      <c r="E95" s="175"/>
      <c r="F95" s="175"/>
      <c r="G95" s="36">
        <f>1/220*1.5*9.5</f>
        <v>6.4772727272727273E-2</v>
      </c>
      <c r="I95" s="159"/>
    </row>
    <row r="96" spans="2:9" x14ac:dyDescent="0.25">
      <c r="B96" s="25"/>
      <c r="C96" s="25"/>
      <c r="D96" s="25"/>
      <c r="E96" s="25"/>
      <c r="F96" s="25"/>
      <c r="I96" s="159"/>
    </row>
    <row r="97" spans="2:9" ht="15.75" customHeight="1" x14ac:dyDescent="0.25">
      <c r="B97" s="178" t="s">
        <v>101</v>
      </c>
      <c r="C97" s="178"/>
      <c r="D97" s="178"/>
      <c r="E97" s="178"/>
      <c r="F97" s="178"/>
      <c r="G97" s="178"/>
      <c r="I97" s="159"/>
    </row>
    <row r="98" spans="2:9" x14ac:dyDescent="0.25">
      <c r="B98" s="25"/>
      <c r="C98" s="25"/>
      <c r="D98" s="25"/>
      <c r="E98" s="25"/>
      <c r="F98" s="25"/>
    </row>
    <row r="99" spans="2:9" ht="15" customHeight="1" x14ac:dyDescent="0.25">
      <c r="B99" s="16">
        <v>5</v>
      </c>
      <c r="C99" s="177" t="s">
        <v>102</v>
      </c>
      <c r="D99" s="177"/>
      <c r="E99" s="177"/>
      <c r="F99" s="177"/>
      <c r="G99" s="16" t="s">
        <v>103</v>
      </c>
    </row>
    <row r="100" spans="2:9" ht="31.5" customHeight="1" x14ac:dyDescent="0.25">
      <c r="B100" s="17" t="s">
        <v>21</v>
      </c>
      <c r="C100" s="175" t="s">
        <v>104</v>
      </c>
      <c r="D100" s="175"/>
      <c r="E100" s="175"/>
      <c r="F100" s="175"/>
      <c r="G100" s="31">
        <f>Uniformes!I20</f>
        <v>157.79083333333335</v>
      </c>
    </row>
    <row r="101" spans="2:9" ht="31.5" customHeight="1" x14ac:dyDescent="0.25">
      <c r="B101" s="17" t="s">
        <v>23</v>
      </c>
      <c r="C101" s="175" t="s">
        <v>105</v>
      </c>
      <c r="D101" s="175"/>
      <c r="E101" s="175"/>
      <c r="F101" s="175"/>
      <c r="G101" s="31">
        <f>EPIs!I11</f>
        <v>26.071999999999999</v>
      </c>
    </row>
    <row r="102" spans="2:9" ht="31.5" customHeight="1" x14ac:dyDescent="0.25">
      <c r="B102" s="179" t="s">
        <v>25</v>
      </c>
      <c r="C102" s="175" t="s">
        <v>106</v>
      </c>
      <c r="D102" s="175"/>
      <c r="E102" s="175"/>
      <c r="F102" s="17" t="s">
        <v>63</v>
      </c>
      <c r="G102" s="33">
        <f>Equipamentos!J53</f>
        <v>24.209474519230771</v>
      </c>
    </row>
    <row r="103" spans="2:9" ht="31.5" customHeight="1" x14ac:dyDescent="0.25">
      <c r="B103" s="179"/>
      <c r="C103" s="175"/>
      <c r="D103" s="175"/>
      <c r="E103" s="175"/>
      <c r="F103" s="17" t="s">
        <v>107</v>
      </c>
      <c r="G103" s="31">
        <f>Equipamentos!J35</f>
        <v>44.311799038461544</v>
      </c>
    </row>
    <row r="104" spans="2:9" ht="43.5" customHeight="1" x14ac:dyDescent="0.25">
      <c r="B104" s="17" t="s">
        <v>27</v>
      </c>
      <c r="C104" s="176" t="s">
        <v>108</v>
      </c>
      <c r="D104" s="176"/>
      <c r="E104" s="176"/>
      <c r="F104" s="176"/>
      <c r="G104" s="30">
        <v>15</v>
      </c>
    </row>
    <row r="105" spans="2:9" ht="31.5" customHeight="1" x14ac:dyDescent="0.25">
      <c r="B105" s="17" t="s">
        <v>29</v>
      </c>
      <c r="C105" s="175" t="s">
        <v>75</v>
      </c>
      <c r="D105" s="175"/>
      <c r="E105" s="175"/>
      <c r="F105" s="175"/>
      <c r="G105" s="30">
        <v>0</v>
      </c>
    </row>
    <row r="106" spans="2:9" ht="15.75" customHeight="1" x14ac:dyDescent="0.25">
      <c r="B106" s="177" t="s">
        <v>54</v>
      </c>
      <c r="C106" s="177"/>
      <c r="D106" s="177"/>
      <c r="E106" s="177"/>
      <c r="F106" s="177"/>
      <c r="G106" s="42">
        <f>SUM(G100:G105)</f>
        <v>267.38410689102568</v>
      </c>
    </row>
    <row r="107" spans="2:9" x14ac:dyDescent="0.25">
      <c r="B107" s="25"/>
      <c r="C107" s="25"/>
      <c r="D107" s="25"/>
      <c r="E107" s="25"/>
      <c r="F107" s="25"/>
    </row>
    <row r="108" spans="2:9" x14ac:dyDescent="0.25">
      <c r="B108" s="25"/>
      <c r="C108" s="25"/>
      <c r="D108" s="25"/>
      <c r="E108" s="25"/>
      <c r="F108" s="25"/>
    </row>
    <row r="109" spans="2:9" ht="15.75" customHeight="1" x14ac:dyDescent="0.25">
      <c r="B109" s="178" t="s">
        <v>109</v>
      </c>
      <c r="C109" s="178"/>
      <c r="D109" s="178"/>
      <c r="E109" s="178"/>
      <c r="F109" s="178"/>
      <c r="G109" s="178"/>
    </row>
    <row r="110" spans="2:9" x14ac:dyDescent="0.25">
      <c r="B110" s="25"/>
      <c r="C110" s="25"/>
      <c r="D110" s="25"/>
      <c r="E110" s="25"/>
      <c r="F110" s="25"/>
    </row>
    <row r="111" spans="2:9" ht="15.75" customHeight="1" x14ac:dyDescent="0.25">
      <c r="B111" s="16">
        <v>6</v>
      </c>
      <c r="C111" s="177" t="s">
        <v>110</v>
      </c>
      <c r="D111" s="177"/>
      <c r="E111" s="177"/>
      <c r="F111" s="177"/>
      <c r="G111" s="16" t="s">
        <v>20</v>
      </c>
    </row>
    <row r="112" spans="2:9" ht="31.5" customHeight="1" x14ac:dyDescent="0.25">
      <c r="B112" s="17" t="s">
        <v>21</v>
      </c>
      <c r="C112" s="175" t="s">
        <v>111</v>
      </c>
      <c r="D112" s="175"/>
      <c r="E112" s="175"/>
      <c r="F112" s="175"/>
      <c r="G112" s="43" t="s">
        <v>64</v>
      </c>
    </row>
    <row r="113" spans="2:7" ht="46.5" customHeight="1" x14ac:dyDescent="0.25">
      <c r="B113" s="17" t="s">
        <v>25</v>
      </c>
      <c r="C113" s="175" t="s">
        <v>112</v>
      </c>
      <c r="D113" s="175"/>
      <c r="E113" s="175"/>
      <c r="F113" s="175"/>
      <c r="G113" s="44" t="s">
        <v>69</v>
      </c>
    </row>
    <row r="114" spans="2:7" ht="31.5" customHeight="1" x14ac:dyDescent="0.25">
      <c r="B114" s="17"/>
      <c r="C114" s="175" t="s">
        <v>113</v>
      </c>
      <c r="D114" s="175"/>
      <c r="E114" s="175"/>
      <c r="F114" s="175"/>
      <c r="G114" s="45">
        <f>3.65%</f>
        <v>3.6499999999999998E-2</v>
      </c>
    </row>
    <row r="115" spans="2:7" ht="31.5" customHeight="1" x14ac:dyDescent="0.25">
      <c r="B115" s="17"/>
      <c r="C115" s="175" t="s">
        <v>114</v>
      </c>
      <c r="D115" s="175"/>
      <c r="E115" s="175"/>
      <c r="F115" s="175"/>
      <c r="G115" s="46">
        <v>0</v>
      </c>
    </row>
    <row r="116" spans="2:7" ht="31.5" customHeight="1" x14ac:dyDescent="0.25">
      <c r="B116" s="17"/>
      <c r="C116" s="175" t="s">
        <v>115</v>
      </c>
      <c r="D116" s="175"/>
      <c r="E116" s="175"/>
      <c r="F116" s="175"/>
      <c r="G116" s="43" t="s">
        <v>64</v>
      </c>
    </row>
    <row r="119" spans="2:7" ht="15" x14ac:dyDescent="0.25">
      <c r="B119" s="178" t="s">
        <v>116</v>
      </c>
      <c r="C119" s="178"/>
      <c r="D119" s="178"/>
      <c r="E119" s="178"/>
      <c r="F119" s="178"/>
      <c r="G119" s="178"/>
    </row>
    <row r="121" spans="2:7" x14ac:dyDescent="0.25">
      <c r="B121" s="47" t="s">
        <v>117</v>
      </c>
      <c r="C121" s="140" t="s">
        <v>118</v>
      </c>
      <c r="D121" s="140" t="s">
        <v>170</v>
      </c>
      <c r="E121" s="47" t="s">
        <v>119</v>
      </c>
      <c r="F121" s="47" t="s">
        <v>120</v>
      </c>
      <c r="G121" s="47" t="s">
        <v>121</v>
      </c>
    </row>
    <row r="122" spans="2:7" x14ac:dyDescent="0.25">
      <c r="B122" s="48" t="s">
        <v>21</v>
      </c>
      <c r="C122" s="147" t="s">
        <v>242</v>
      </c>
      <c r="D122" s="148">
        <v>6.7900000000000002E-2</v>
      </c>
      <c r="E122" s="148">
        <v>0.06</v>
      </c>
      <c r="F122" s="149">
        <v>0</v>
      </c>
      <c r="G122" s="148">
        <v>0.04</v>
      </c>
    </row>
    <row r="123" spans="2:7" x14ac:dyDescent="0.25">
      <c r="B123" s="48" t="s">
        <v>23</v>
      </c>
      <c r="C123" s="147" t="s">
        <v>243</v>
      </c>
      <c r="D123" s="148">
        <v>6.7900000000000002E-2</v>
      </c>
      <c r="E123" s="148">
        <v>0.06</v>
      </c>
      <c r="F123" s="149">
        <v>4.0999999999999996</v>
      </c>
      <c r="G123" s="148">
        <v>0.05</v>
      </c>
    </row>
    <row r="124" spans="2:7" x14ac:dyDescent="0.25">
      <c r="B124" s="48" t="s">
        <v>25</v>
      </c>
      <c r="C124" s="147" t="s">
        <v>244</v>
      </c>
      <c r="D124" s="148">
        <v>6.7900000000000002E-2</v>
      </c>
      <c r="E124" s="148">
        <v>0.06</v>
      </c>
      <c r="F124" s="149">
        <v>3.5</v>
      </c>
      <c r="G124" s="148">
        <v>0.03</v>
      </c>
    </row>
    <row r="125" spans="2:7" x14ac:dyDescent="0.25">
      <c r="B125" s="156" t="s">
        <v>27</v>
      </c>
      <c r="C125" s="147" t="s">
        <v>245</v>
      </c>
      <c r="D125" s="148">
        <v>6.7900000000000002E-2</v>
      </c>
      <c r="E125" s="148">
        <v>0.06</v>
      </c>
      <c r="F125" s="149">
        <v>4.0999999999999996</v>
      </c>
      <c r="G125" s="148">
        <v>0.03</v>
      </c>
    </row>
    <row r="126" spans="2:7" x14ac:dyDescent="0.25">
      <c r="B126" s="156" t="s">
        <v>29</v>
      </c>
      <c r="C126" s="147" t="s">
        <v>246</v>
      </c>
      <c r="D126" s="148">
        <v>6.7900000000000002E-2</v>
      </c>
      <c r="E126" s="148">
        <v>0.06</v>
      </c>
      <c r="F126" s="149">
        <v>4</v>
      </c>
      <c r="G126" s="148">
        <v>0.03</v>
      </c>
    </row>
    <row r="127" spans="2:7" x14ac:dyDescent="0.25">
      <c r="B127" s="156" t="s">
        <v>31</v>
      </c>
      <c r="C127" s="147" t="s">
        <v>247</v>
      </c>
      <c r="D127" s="148">
        <v>6.7900000000000002E-2</v>
      </c>
      <c r="E127" s="148">
        <v>0.06</v>
      </c>
      <c r="F127" s="149">
        <v>3.75</v>
      </c>
      <c r="G127" s="148">
        <v>0.05</v>
      </c>
    </row>
    <row r="128" spans="2:7" x14ac:dyDescent="0.25">
      <c r="B128" s="156" t="s">
        <v>33</v>
      </c>
      <c r="C128" s="157" t="s">
        <v>264</v>
      </c>
      <c r="D128" s="148">
        <v>6.7900000000000002E-2</v>
      </c>
      <c r="E128" s="148">
        <v>0.06</v>
      </c>
      <c r="F128" s="149">
        <v>5</v>
      </c>
      <c r="G128" s="148">
        <v>0.05</v>
      </c>
    </row>
    <row r="129" spans="2:9" x14ac:dyDescent="0.25">
      <c r="B129" s="156" t="s">
        <v>52</v>
      </c>
      <c r="C129" s="147" t="s">
        <v>248</v>
      </c>
      <c r="D129" s="148">
        <v>6.7900000000000002E-2</v>
      </c>
      <c r="E129" s="148">
        <v>0.06</v>
      </c>
      <c r="F129" s="149">
        <v>2.95</v>
      </c>
      <c r="G129" s="148">
        <v>0.03</v>
      </c>
    </row>
    <row r="130" spans="2:9" x14ac:dyDescent="0.25">
      <c r="B130" s="156" t="s">
        <v>74</v>
      </c>
      <c r="C130" s="157" t="s">
        <v>265</v>
      </c>
      <c r="D130" s="148">
        <v>6.7900000000000002E-2</v>
      </c>
      <c r="E130" s="148">
        <v>0.06</v>
      </c>
      <c r="F130" s="149">
        <v>3.85</v>
      </c>
      <c r="G130" s="148">
        <v>0.03</v>
      </c>
    </row>
    <row r="131" spans="2:9" x14ac:dyDescent="0.25">
      <c r="B131" s="156" t="s">
        <v>266</v>
      </c>
      <c r="C131" s="147" t="s">
        <v>249</v>
      </c>
      <c r="D131" s="148">
        <v>6.7900000000000002E-2</v>
      </c>
      <c r="E131" s="148">
        <v>0.06</v>
      </c>
      <c r="F131" s="149">
        <v>4</v>
      </c>
      <c r="G131" s="148">
        <v>0.02</v>
      </c>
      <c r="I131" s="164"/>
    </row>
    <row r="132" spans="2:9" x14ac:dyDescent="0.25">
      <c r="B132" s="48" t="s">
        <v>267</v>
      </c>
      <c r="C132" s="147" t="s">
        <v>250</v>
      </c>
      <c r="D132" s="148">
        <v>6.7900000000000002E-2</v>
      </c>
      <c r="E132" s="148">
        <v>0.06</v>
      </c>
      <c r="F132" s="149">
        <v>3.9</v>
      </c>
      <c r="G132" s="148">
        <v>0.03</v>
      </c>
      <c r="I132" s="164"/>
    </row>
  </sheetData>
  <mergeCells count="92">
    <mergeCell ref="C85:F85"/>
    <mergeCell ref="C61:E61"/>
    <mergeCell ref="B2:G2"/>
    <mergeCell ref="B3:G3"/>
    <mergeCell ref="B4:G4"/>
    <mergeCell ref="B6:G6"/>
    <mergeCell ref="E8:F8"/>
    <mergeCell ref="C28:F28"/>
    <mergeCell ref="C29:F29"/>
    <mergeCell ref="E9:F9"/>
    <mergeCell ref="E10:F10"/>
    <mergeCell ref="E11:F11"/>
    <mergeCell ref="B13:G13"/>
    <mergeCell ref="C20:F20"/>
    <mergeCell ref="C21:F21"/>
    <mergeCell ref="C22:F22"/>
    <mergeCell ref="B24:G24"/>
    <mergeCell ref="B26:G26"/>
    <mergeCell ref="C15:F15"/>
    <mergeCell ref="C16:F16"/>
    <mergeCell ref="C17:F17"/>
    <mergeCell ref="C18:F18"/>
    <mergeCell ref="C19:F19"/>
    <mergeCell ref="C30:F30"/>
    <mergeCell ref="B31:F31"/>
    <mergeCell ref="C57:D57"/>
    <mergeCell ref="C58:D58"/>
    <mergeCell ref="C59:E59"/>
    <mergeCell ref="C56:D56"/>
    <mergeCell ref="B33:G33"/>
    <mergeCell ref="C35:F35"/>
    <mergeCell ref="C36:F36"/>
    <mergeCell ref="C37:F37"/>
    <mergeCell ref="C60:E60"/>
    <mergeCell ref="C38:F38"/>
    <mergeCell ref="C39:F39"/>
    <mergeCell ref="C40:F40"/>
    <mergeCell ref="C41:F41"/>
    <mergeCell ref="C42:F42"/>
    <mergeCell ref="C43:F43"/>
    <mergeCell ref="B44:F44"/>
    <mergeCell ref="B46:G46"/>
    <mergeCell ref="B49:B51"/>
    <mergeCell ref="C49:C51"/>
    <mergeCell ref="F49:G51"/>
    <mergeCell ref="B52:B54"/>
    <mergeCell ref="C52:C54"/>
    <mergeCell ref="F52:F54"/>
    <mergeCell ref="C55:D55"/>
    <mergeCell ref="C81:F81"/>
    <mergeCell ref="C82:F82"/>
    <mergeCell ref="C83:F83"/>
    <mergeCell ref="C84:F84"/>
    <mergeCell ref="C62:E62"/>
    <mergeCell ref="B64:G64"/>
    <mergeCell ref="C66:F66"/>
    <mergeCell ref="C67:F67"/>
    <mergeCell ref="C68:F68"/>
    <mergeCell ref="C69:F69"/>
    <mergeCell ref="C70:F70"/>
    <mergeCell ref="C71:F71"/>
    <mergeCell ref="C72:F72"/>
    <mergeCell ref="B74:G74"/>
    <mergeCell ref="B76:G76"/>
    <mergeCell ref="C78:F78"/>
    <mergeCell ref="C79:F79"/>
    <mergeCell ref="C80:F80"/>
    <mergeCell ref="B119:G119"/>
    <mergeCell ref="B86:F86"/>
    <mergeCell ref="C87:F87"/>
    <mergeCell ref="B88:F88"/>
    <mergeCell ref="B90:G90"/>
    <mergeCell ref="C92:F92"/>
    <mergeCell ref="C93:F93"/>
    <mergeCell ref="C94:F94"/>
    <mergeCell ref="C95:F95"/>
    <mergeCell ref="C113:F113"/>
    <mergeCell ref="C114:F114"/>
    <mergeCell ref="C115:F115"/>
    <mergeCell ref="C116:F116"/>
    <mergeCell ref="B97:G97"/>
    <mergeCell ref="C99:F99"/>
    <mergeCell ref="C100:F100"/>
    <mergeCell ref="C101:F101"/>
    <mergeCell ref="B102:B103"/>
    <mergeCell ref="C102:E103"/>
    <mergeCell ref="C112:F112"/>
    <mergeCell ref="C104:F104"/>
    <mergeCell ref="C105:F105"/>
    <mergeCell ref="B106:F106"/>
    <mergeCell ref="B109:G109"/>
    <mergeCell ref="C111:F11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3"/>
  <sheetViews>
    <sheetView topLeftCell="A123" zoomScale="90" zoomScaleNormal="90" workbookViewId="0">
      <selection activeCell="B106" sqref="B106"/>
    </sheetView>
  </sheetViews>
  <sheetFormatPr defaultColWidth="9.140625" defaultRowHeight="15" x14ac:dyDescent="0.25"/>
  <cols>
    <col min="1" max="1" width="3.140625" style="1" customWidth="1"/>
    <col min="2" max="2" width="10" style="55" customWidth="1"/>
    <col min="3" max="3" width="67" style="55" customWidth="1"/>
    <col min="4" max="5" width="15.5703125" style="55" customWidth="1"/>
    <col min="6" max="6" width="3.140625" style="1" customWidth="1"/>
    <col min="7" max="1024" width="9.140625" style="55"/>
  </cols>
  <sheetData>
    <row r="1" spans="1:6" ht="17.25" customHeight="1" x14ac:dyDescent="0.25">
      <c r="B1" s="25"/>
      <c r="C1" s="25"/>
      <c r="D1" s="25"/>
      <c r="E1" s="25"/>
    </row>
    <row r="2" spans="1:6" ht="17.25" customHeight="1" x14ac:dyDescent="0.25">
      <c r="B2" s="205" t="s">
        <v>0</v>
      </c>
      <c r="C2" s="205"/>
      <c r="D2" s="205"/>
      <c r="E2" s="205"/>
    </row>
    <row r="3" spans="1:6" ht="17.25" customHeight="1" x14ac:dyDescent="0.25">
      <c r="B3" s="205" t="s">
        <v>1</v>
      </c>
      <c r="C3" s="205"/>
      <c r="D3" s="205"/>
      <c r="E3" s="205"/>
    </row>
    <row r="4" spans="1:6" ht="17.25" customHeight="1" x14ac:dyDescent="0.25">
      <c r="B4" s="206" t="s">
        <v>2</v>
      </c>
      <c r="C4" s="206"/>
      <c r="D4" s="206"/>
      <c r="E4" s="206"/>
    </row>
    <row r="5" spans="1:6" ht="17.25" customHeight="1" x14ac:dyDescent="0.25">
      <c r="B5" s="10"/>
      <c r="C5" s="10"/>
      <c r="D5" s="10"/>
      <c r="E5" s="10"/>
    </row>
    <row r="6" spans="1:6" ht="17.25" customHeight="1" x14ac:dyDescent="0.25">
      <c r="B6" s="206" t="s">
        <v>262</v>
      </c>
      <c r="C6" s="206"/>
      <c r="D6" s="206"/>
      <c r="E6" s="206"/>
    </row>
    <row r="7" spans="1:6" ht="17.25" customHeight="1" x14ac:dyDescent="0.25">
      <c r="B7" s="10"/>
      <c r="C7" s="10"/>
      <c r="D7" s="10"/>
      <c r="E7" s="10"/>
    </row>
    <row r="8" spans="1:6" ht="17.25" customHeight="1" x14ac:dyDescent="0.25">
      <c r="A8" s="50"/>
      <c r="B8" s="124" t="s">
        <v>21</v>
      </c>
      <c r="C8" s="52" t="s">
        <v>122</v>
      </c>
      <c r="D8" s="202"/>
      <c r="E8" s="202"/>
      <c r="F8" s="50"/>
    </row>
    <row r="9" spans="1:6" ht="17.25" customHeight="1" x14ac:dyDescent="0.25">
      <c r="B9" s="124" t="s">
        <v>23</v>
      </c>
      <c r="C9" s="52" t="s">
        <v>123</v>
      </c>
      <c r="D9" s="202" t="s">
        <v>252</v>
      </c>
      <c r="E9" s="202"/>
    </row>
    <row r="10" spans="1:6" ht="17.25" customHeight="1" x14ac:dyDescent="0.25">
      <c r="A10" s="8"/>
      <c r="B10" s="124" t="s">
        <v>25</v>
      </c>
      <c r="C10" s="52" t="s">
        <v>124</v>
      </c>
      <c r="D10" s="202"/>
      <c r="E10" s="202"/>
      <c r="F10" s="8"/>
    </row>
    <row r="11" spans="1:6" ht="17.25" customHeight="1" x14ac:dyDescent="0.25">
      <c r="B11" s="124" t="s">
        <v>27</v>
      </c>
      <c r="C11" s="52" t="s">
        <v>125</v>
      </c>
      <c r="D11" s="202">
        <v>12</v>
      </c>
      <c r="E11" s="202"/>
    </row>
    <row r="12" spans="1:6" ht="17.25" customHeight="1" x14ac:dyDescent="0.25">
      <c r="B12" s="123"/>
      <c r="C12" s="53"/>
      <c r="D12" s="123"/>
      <c r="E12" s="123"/>
    </row>
    <row r="13" spans="1:6" ht="17.25" customHeight="1" x14ac:dyDescent="0.25">
      <c r="B13" s="123"/>
      <c r="C13" s="52" t="s">
        <v>126</v>
      </c>
      <c r="D13" s="202" t="s">
        <v>127</v>
      </c>
      <c r="E13" s="202"/>
    </row>
    <row r="14" spans="1:6" ht="17.25" customHeight="1" x14ac:dyDescent="0.25">
      <c r="B14" s="123"/>
      <c r="C14" s="52" t="s">
        <v>128</v>
      </c>
      <c r="D14" s="202" t="s">
        <v>129</v>
      </c>
      <c r="E14" s="202"/>
    </row>
    <row r="15" spans="1:6" ht="17.25" customHeight="1" x14ac:dyDescent="0.25">
      <c r="B15" s="123"/>
      <c r="C15" s="52" t="s">
        <v>130</v>
      </c>
      <c r="D15" s="203">
        <f>Parâmetros!G11</f>
        <v>2070</v>
      </c>
      <c r="E15" s="203"/>
      <c r="F15" s="54"/>
    </row>
    <row r="16" spans="1:6" ht="17.25" customHeight="1" x14ac:dyDescent="0.25">
      <c r="B16" s="123"/>
      <c r="C16" s="52" t="s">
        <v>131</v>
      </c>
      <c r="D16" s="204"/>
      <c r="E16" s="204"/>
    </row>
    <row r="17" spans="2:5" ht="17.25" customHeight="1" x14ac:dyDescent="0.25">
      <c r="B17" s="123"/>
      <c r="C17" s="52" t="s">
        <v>132</v>
      </c>
      <c r="D17" s="204"/>
      <c r="E17" s="204"/>
    </row>
    <row r="18" spans="2:5" ht="17.25" customHeight="1" x14ac:dyDescent="0.25">
      <c r="B18" s="123"/>
      <c r="C18" s="52" t="s">
        <v>118</v>
      </c>
      <c r="D18" s="202"/>
      <c r="E18" s="202"/>
    </row>
    <row r="19" spans="2:5" ht="17.25" customHeight="1" x14ac:dyDescent="0.25">
      <c r="B19" s="123"/>
      <c r="C19" s="52" t="s">
        <v>133</v>
      </c>
      <c r="D19" s="202">
        <v>1</v>
      </c>
      <c r="E19" s="202"/>
    </row>
    <row r="20" spans="2:5" ht="17.25" customHeight="1" x14ac:dyDescent="0.25">
      <c r="B20" s="123"/>
      <c r="C20" s="53"/>
      <c r="D20" s="123"/>
      <c r="E20" s="123"/>
    </row>
    <row r="21" spans="2:5" ht="17.25" customHeight="1" x14ac:dyDescent="0.25">
      <c r="B21" s="25"/>
      <c r="C21" s="25"/>
      <c r="D21" s="25"/>
      <c r="E21" s="25"/>
    </row>
    <row r="22" spans="2:5" ht="17.25" customHeight="1" x14ac:dyDescent="0.25">
      <c r="B22" s="178" t="s">
        <v>18</v>
      </c>
      <c r="C22" s="178"/>
      <c r="D22" s="178"/>
      <c r="E22" s="178"/>
    </row>
    <row r="23" spans="2:5" ht="17.25" customHeight="1" x14ac:dyDescent="0.25">
      <c r="B23" s="25"/>
      <c r="C23" s="25"/>
      <c r="D23" s="25"/>
      <c r="E23" s="25"/>
    </row>
    <row r="24" spans="2:5" ht="17.25" customHeight="1" x14ac:dyDescent="0.25">
      <c r="B24" s="120">
        <v>1</v>
      </c>
      <c r="C24" s="120" t="s">
        <v>19</v>
      </c>
      <c r="D24" s="120" t="s">
        <v>20</v>
      </c>
      <c r="E24" s="120" t="s">
        <v>103</v>
      </c>
    </row>
    <row r="25" spans="2:5" ht="17.25" customHeight="1" x14ac:dyDescent="0.25">
      <c r="B25" s="121" t="s">
        <v>21</v>
      </c>
      <c r="C25" s="56" t="s">
        <v>134</v>
      </c>
      <c r="D25" s="121" t="s">
        <v>69</v>
      </c>
      <c r="E25" s="57">
        <f>D15</f>
        <v>2070</v>
      </c>
    </row>
    <row r="26" spans="2:5" ht="17.25" customHeight="1" x14ac:dyDescent="0.25">
      <c r="B26" s="121" t="s">
        <v>23</v>
      </c>
      <c r="C26" s="56" t="s">
        <v>135</v>
      </c>
      <c r="D26" s="79">
        <f>Parâmetros!G17</f>
        <v>0.3</v>
      </c>
      <c r="E26" s="57">
        <f>D26*E25</f>
        <v>621</v>
      </c>
    </row>
    <row r="27" spans="2:5" ht="17.25" customHeight="1" x14ac:dyDescent="0.25">
      <c r="B27" s="121" t="s">
        <v>25</v>
      </c>
      <c r="C27" s="56" t="s">
        <v>26</v>
      </c>
      <c r="D27" s="79">
        <f>Parâmetros!G18</f>
        <v>0</v>
      </c>
      <c r="E27" s="57">
        <f>D27*E25</f>
        <v>0</v>
      </c>
    </row>
    <row r="28" spans="2:5" ht="17.25" customHeight="1" x14ac:dyDescent="0.25">
      <c r="B28" s="121" t="s">
        <v>27</v>
      </c>
      <c r="C28" s="56" t="s">
        <v>28</v>
      </c>
      <c r="D28" s="79" t="s">
        <v>69</v>
      </c>
      <c r="E28" s="57">
        <v>0</v>
      </c>
    </row>
    <row r="29" spans="2:5" ht="17.25" customHeight="1" x14ac:dyDescent="0.25">
      <c r="B29" s="121" t="s">
        <v>29</v>
      </c>
      <c r="C29" s="56" t="s">
        <v>30</v>
      </c>
      <c r="D29" s="79">
        <f>Parâmetros!G20</f>
        <v>0</v>
      </c>
      <c r="E29" s="57">
        <f>D29*E25</f>
        <v>0</v>
      </c>
    </row>
    <row r="30" spans="2:5" ht="17.25" customHeight="1" x14ac:dyDescent="0.25">
      <c r="B30" s="121" t="s">
        <v>31</v>
      </c>
      <c r="C30" s="56" t="s">
        <v>75</v>
      </c>
      <c r="D30" s="121" t="s">
        <v>69</v>
      </c>
      <c r="E30" s="57">
        <v>0</v>
      </c>
    </row>
    <row r="31" spans="2:5" ht="17.25" customHeight="1" x14ac:dyDescent="0.25">
      <c r="B31" s="177" t="s">
        <v>41</v>
      </c>
      <c r="C31" s="177"/>
      <c r="D31" s="177"/>
      <c r="E31" s="58">
        <f>SUM(E25:E30)</f>
        <v>2691</v>
      </c>
    </row>
    <row r="32" spans="2:5" ht="17.25" customHeight="1" x14ac:dyDescent="0.25">
      <c r="B32" s="25"/>
      <c r="C32" s="25"/>
      <c r="D32" s="25"/>
      <c r="E32" s="25"/>
    </row>
    <row r="33" spans="2:5" ht="17.25" customHeight="1" x14ac:dyDescent="0.25">
      <c r="B33" s="25"/>
      <c r="C33" s="25"/>
      <c r="D33" s="25"/>
      <c r="E33" s="25"/>
    </row>
    <row r="34" spans="2:5" ht="17.25" customHeight="1" x14ac:dyDescent="0.25">
      <c r="B34" s="178" t="s">
        <v>35</v>
      </c>
      <c r="C34" s="178"/>
      <c r="D34" s="178"/>
      <c r="E34" s="178"/>
    </row>
    <row r="35" spans="2:5" ht="17.25" customHeight="1" x14ac:dyDescent="0.25">
      <c r="B35" s="38"/>
      <c r="C35" s="25"/>
      <c r="D35" s="25"/>
      <c r="E35" s="25"/>
    </row>
    <row r="36" spans="2:5" ht="17.25" customHeight="1" x14ac:dyDescent="0.25">
      <c r="B36" s="198" t="s">
        <v>36</v>
      </c>
      <c r="C36" s="198"/>
      <c r="D36" s="198"/>
      <c r="E36" s="198"/>
    </row>
    <row r="37" spans="2:5" ht="17.25" customHeight="1" x14ac:dyDescent="0.25">
      <c r="B37" s="25"/>
      <c r="C37" s="25"/>
      <c r="D37" s="25"/>
      <c r="E37" s="25"/>
    </row>
    <row r="38" spans="2:5" ht="17.25" customHeight="1" x14ac:dyDescent="0.25">
      <c r="B38" s="120" t="s">
        <v>37</v>
      </c>
      <c r="C38" s="59" t="s">
        <v>38</v>
      </c>
      <c r="D38" s="120" t="s">
        <v>20</v>
      </c>
      <c r="E38" s="120" t="s">
        <v>103</v>
      </c>
    </row>
    <row r="39" spans="2:5" ht="17.25" customHeight="1" x14ac:dyDescent="0.25">
      <c r="B39" s="121" t="s">
        <v>21</v>
      </c>
      <c r="C39" s="60" t="s">
        <v>136</v>
      </c>
      <c r="D39" s="18">
        <f>Parâmetros!G29</f>
        <v>8.3333333333333329E-2</v>
      </c>
      <c r="E39" s="57">
        <f>D39*E31</f>
        <v>224.25</v>
      </c>
    </row>
    <row r="40" spans="2:5" ht="17.25" customHeight="1" x14ac:dyDescent="0.25">
      <c r="B40" s="121" t="s">
        <v>23</v>
      </c>
      <c r="C40" s="60" t="s">
        <v>137</v>
      </c>
      <c r="D40" s="18">
        <f>Parâmetros!G30</f>
        <v>2.7777777777777776E-2</v>
      </c>
      <c r="E40" s="57">
        <f>E31*D40</f>
        <v>74.75</v>
      </c>
    </row>
    <row r="41" spans="2:5" ht="17.25" customHeight="1" x14ac:dyDescent="0.25">
      <c r="B41" s="199" t="s">
        <v>41</v>
      </c>
      <c r="C41" s="199"/>
      <c r="D41" s="21">
        <f>SUM(D39:D40)</f>
        <v>0.1111111111111111</v>
      </c>
      <c r="E41" s="58">
        <f>SUM(E39:E40)</f>
        <v>299</v>
      </c>
    </row>
    <row r="42" spans="2:5" ht="17.25" customHeight="1" x14ac:dyDescent="0.25">
      <c r="B42" s="27"/>
      <c r="C42" s="27"/>
      <c r="D42" s="27"/>
      <c r="E42" s="61"/>
    </row>
    <row r="43" spans="2:5" ht="17.25" customHeight="1" x14ac:dyDescent="0.25">
      <c r="B43" s="200" t="s">
        <v>138</v>
      </c>
      <c r="C43" s="200"/>
      <c r="D43" s="200"/>
      <c r="E43" s="62">
        <f>E31+E41</f>
        <v>2990</v>
      </c>
    </row>
    <row r="44" spans="2:5" ht="17.25" customHeight="1" x14ac:dyDescent="0.25">
      <c r="B44" s="25"/>
      <c r="C44" s="25"/>
      <c r="D44" s="25"/>
      <c r="E44" s="25"/>
    </row>
    <row r="45" spans="2:5" ht="17.25" customHeight="1" x14ac:dyDescent="0.25">
      <c r="B45" s="201" t="s">
        <v>42</v>
      </c>
      <c r="C45" s="201"/>
      <c r="D45" s="201"/>
      <c r="E45" s="201"/>
    </row>
    <row r="46" spans="2:5" ht="17.25" customHeight="1" x14ac:dyDescent="0.25">
      <c r="B46" s="25"/>
      <c r="C46" s="25"/>
      <c r="D46" s="25"/>
      <c r="E46" s="25"/>
    </row>
    <row r="47" spans="2:5" ht="17.25" customHeight="1" x14ac:dyDescent="0.25">
      <c r="B47" s="120" t="s">
        <v>43</v>
      </c>
      <c r="C47" s="120" t="s">
        <v>44</v>
      </c>
      <c r="D47" s="120" t="s">
        <v>20</v>
      </c>
      <c r="E47" s="120" t="s">
        <v>103</v>
      </c>
    </row>
    <row r="48" spans="2:5" ht="17.25" customHeight="1" x14ac:dyDescent="0.25">
      <c r="B48" s="121" t="s">
        <v>21</v>
      </c>
      <c r="C48" s="56" t="s">
        <v>45</v>
      </c>
      <c r="D48" s="22">
        <f>Parâmetros!G36</f>
        <v>0.2</v>
      </c>
      <c r="E48" s="57">
        <f t="shared" ref="E48:E55" si="0">$E$43*D48</f>
        <v>598</v>
      </c>
    </row>
    <row r="49" spans="2:5" ht="17.25" customHeight="1" x14ac:dyDescent="0.25">
      <c r="B49" s="121" t="s">
        <v>23</v>
      </c>
      <c r="C49" s="56" t="s">
        <v>46</v>
      </c>
      <c r="D49" s="22">
        <f>Parâmetros!G37</f>
        <v>2.5000000000000001E-2</v>
      </c>
      <c r="E49" s="57">
        <f t="shared" si="0"/>
        <v>74.75</v>
      </c>
    </row>
    <row r="50" spans="2:5" ht="17.25" customHeight="1" x14ac:dyDescent="0.25">
      <c r="B50" s="121" t="s">
        <v>25</v>
      </c>
      <c r="C50" s="56" t="s">
        <v>139</v>
      </c>
      <c r="D50" s="22">
        <f>Parâmetros!G38</f>
        <v>0.06</v>
      </c>
      <c r="E50" s="57">
        <f t="shared" si="0"/>
        <v>179.4</v>
      </c>
    </row>
    <row r="51" spans="2:5" ht="17.25" customHeight="1" x14ac:dyDescent="0.25">
      <c r="B51" s="121" t="s">
        <v>27</v>
      </c>
      <c r="C51" s="56" t="s">
        <v>48</v>
      </c>
      <c r="D51" s="22">
        <f>Parâmetros!G39</f>
        <v>1.4999999999999999E-2</v>
      </c>
      <c r="E51" s="57">
        <f t="shared" si="0"/>
        <v>44.85</v>
      </c>
    </row>
    <row r="52" spans="2:5" ht="17.25" customHeight="1" x14ac:dyDescent="0.25">
      <c r="B52" s="121" t="s">
        <v>29</v>
      </c>
      <c r="C52" s="56" t="s">
        <v>49</v>
      </c>
      <c r="D52" s="22">
        <f>Parâmetros!G40</f>
        <v>0.01</v>
      </c>
      <c r="E52" s="57">
        <f t="shared" si="0"/>
        <v>29.900000000000002</v>
      </c>
    </row>
    <row r="53" spans="2:5" ht="17.25" customHeight="1" x14ac:dyDescent="0.25">
      <c r="B53" s="121" t="s">
        <v>31</v>
      </c>
      <c r="C53" s="56" t="s">
        <v>50</v>
      </c>
      <c r="D53" s="22">
        <f>Parâmetros!G41</f>
        <v>6.0000000000000001E-3</v>
      </c>
      <c r="E53" s="57">
        <f t="shared" si="0"/>
        <v>17.940000000000001</v>
      </c>
    </row>
    <row r="54" spans="2:5" ht="17.25" customHeight="1" x14ac:dyDescent="0.25">
      <c r="B54" s="121" t="s">
        <v>33</v>
      </c>
      <c r="C54" s="56" t="s">
        <v>51</v>
      </c>
      <c r="D54" s="22">
        <f>Parâmetros!G42</f>
        <v>2E-3</v>
      </c>
      <c r="E54" s="57">
        <f t="shared" si="0"/>
        <v>5.98</v>
      </c>
    </row>
    <row r="55" spans="2:5" ht="17.25" customHeight="1" x14ac:dyDescent="0.25">
      <c r="B55" s="121" t="s">
        <v>52</v>
      </c>
      <c r="C55" s="56" t="s">
        <v>53</v>
      </c>
      <c r="D55" s="22">
        <f>Parâmetros!G43</f>
        <v>0.08</v>
      </c>
      <c r="E55" s="57">
        <f t="shared" si="0"/>
        <v>239.20000000000002</v>
      </c>
    </row>
    <row r="56" spans="2:5" ht="17.25" customHeight="1" x14ac:dyDescent="0.25">
      <c r="B56" s="177" t="s">
        <v>54</v>
      </c>
      <c r="C56" s="177"/>
      <c r="D56" s="21">
        <f>SUM(D48:D55)</f>
        <v>0.39800000000000008</v>
      </c>
      <c r="E56" s="58">
        <f>SUM(E48:E55)</f>
        <v>1190.02</v>
      </c>
    </row>
    <row r="57" spans="2:5" ht="17.25" customHeight="1" x14ac:dyDescent="0.25">
      <c r="B57" s="25"/>
      <c r="C57" s="25"/>
      <c r="D57" s="25"/>
      <c r="E57" s="25"/>
    </row>
    <row r="58" spans="2:5" ht="17.25" customHeight="1" x14ac:dyDescent="0.25">
      <c r="B58" s="198" t="s">
        <v>55</v>
      </c>
      <c r="C58" s="198"/>
      <c r="D58" s="198"/>
      <c r="E58" s="198"/>
    </row>
    <row r="59" spans="2:5" ht="17.25" customHeight="1" x14ac:dyDescent="0.25">
      <c r="B59" s="25"/>
      <c r="C59" s="25"/>
      <c r="D59" s="25"/>
      <c r="E59" s="25"/>
    </row>
    <row r="60" spans="2:5" ht="17.25" customHeight="1" x14ac:dyDescent="0.25">
      <c r="B60" s="120" t="s">
        <v>56</v>
      </c>
      <c r="C60" s="63" t="s">
        <v>57</v>
      </c>
      <c r="D60" s="63" t="s">
        <v>60</v>
      </c>
      <c r="E60" s="120" t="s">
        <v>103</v>
      </c>
    </row>
    <row r="61" spans="2:5" ht="17.25" customHeight="1" x14ac:dyDescent="0.25">
      <c r="B61" s="121" t="s">
        <v>21</v>
      </c>
      <c r="C61" s="60" t="s">
        <v>140</v>
      </c>
      <c r="D61" s="134">
        <f>Parâmetros!F122</f>
        <v>0</v>
      </c>
      <c r="E61" s="64">
        <f>IF(((D61*Parâmetros!E50)-(E25*6%))&gt;0,((D61*Parâmetros!E50)-(E25*6%)),0)</f>
        <v>0</v>
      </c>
    </row>
    <row r="62" spans="2:5" ht="17.25" customHeight="1" x14ac:dyDescent="0.25">
      <c r="B62" s="121" t="s">
        <v>23</v>
      </c>
      <c r="C62" s="175" t="s">
        <v>141</v>
      </c>
      <c r="D62" s="175"/>
      <c r="E62" s="64">
        <f>Parâmetros!G53</f>
        <v>695.2</v>
      </c>
    </row>
    <row r="63" spans="2:5" ht="17.25" customHeight="1" x14ac:dyDescent="0.25">
      <c r="B63" s="121" t="s">
        <v>25</v>
      </c>
      <c r="C63" s="175" t="s">
        <v>142</v>
      </c>
      <c r="D63" s="175"/>
      <c r="E63" s="64">
        <f>E62/12</f>
        <v>57.933333333333337</v>
      </c>
    </row>
    <row r="64" spans="2:5" ht="17.25" customHeight="1" x14ac:dyDescent="0.25">
      <c r="B64" s="121" t="s">
        <v>27</v>
      </c>
      <c r="C64" s="175" t="s">
        <v>143</v>
      </c>
      <c r="D64" s="175"/>
      <c r="E64" s="64">
        <f>Parâmetros!G56</f>
        <v>6.583333333333333</v>
      </c>
    </row>
    <row r="65" spans="2:5" ht="17.25" customHeight="1" x14ac:dyDescent="0.25">
      <c r="B65" s="121" t="s">
        <v>29</v>
      </c>
      <c r="C65" s="175" t="s">
        <v>144</v>
      </c>
      <c r="D65" s="175"/>
      <c r="E65" s="64">
        <f>Parâmetros!G57</f>
        <v>105.24</v>
      </c>
    </row>
    <row r="66" spans="2:5" ht="17.25" customHeight="1" x14ac:dyDescent="0.25">
      <c r="B66" s="121" t="s">
        <v>31</v>
      </c>
      <c r="C66" s="175" t="s">
        <v>145</v>
      </c>
      <c r="D66" s="175"/>
      <c r="E66" s="64">
        <f>Parâmetros!G58</f>
        <v>0.51815267732237424</v>
      </c>
    </row>
    <row r="67" spans="2:5" ht="17.25" customHeight="1" x14ac:dyDescent="0.25">
      <c r="B67" s="121" t="s">
        <v>33</v>
      </c>
      <c r="C67" s="175" t="s">
        <v>146</v>
      </c>
      <c r="D67" s="175"/>
      <c r="E67" s="64">
        <f>Parâmetros!G59</f>
        <v>8.3000000000000007</v>
      </c>
    </row>
    <row r="68" spans="2:5" ht="17.25" customHeight="1" x14ac:dyDescent="0.25">
      <c r="B68" s="121" t="s">
        <v>52</v>
      </c>
      <c r="C68" s="175" t="s">
        <v>147</v>
      </c>
      <c r="D68" s="175"/>
      <c r="E68" s="64">
        <f>Parâmetros!G60</f>
        <v>9.5</v>
      </c>
    </row>
    <row r="69" spans="2:5" ht="17.25" customHeight="1" x14ac:dyDescent="0.25">
      <c r="B69" s="121" t="s">
        <v>74</v>
      </c>
      <c r="C69" s="175" t="s">
        <v>75</v>
      </c>
      <c r="D69" s="175"/>
      <c r="E69" s="64">
        <f>Parâmetros!G62</f>
        <v>0</v>
      </c>
    </row>
    <row r="70" spans="2:5" ht="17.25" customHeight="1" x14ac:dyDescent="0.25">
      <c r="B70" s="177" t="s">
        <v>41</v>
      </c>
      <c r="C70" s="177"/>
      <c r="D70" s="177"/>
      <c r="E70" s="58">
        <f>SUM(E61:E69)</f>
        <v>883.27481934398918</v>
      </c>
    </row>
    <row r="71" spans="2:5" ht="17.25" customHeight="1" x14ac:dyDescent="0.25">
      <c r="B71" s="25"/>
      <c r="C71" s="25"/>
      <c r="D71" s="25"/>
      <c r="E71" s="25"/>
    </row>
    <row r="72" spans="2:5" ht="17.25" customHeight="1" x14ac:dyDescent="0.25">
      <c r="B72" s="182" t="s">
        <v>148</v>
      </c>
      <c r="C72" s="182"/>
      <c r="D72" s="182"/>
      <c r="E72" s="182"/>
    </row>
    <row r="73" spans="2:5" ht="17.25" customHeight="1" x14ac:dyDescent="0.25">
      <c r="B73" s="25"/>
      <c r="C73" s="25"/>
      <c r="D73" s="25"/>
      <c r="E73" s="25"/>
    </row>
    <row r="74" spans="2:5" ht="17.25" customHeight="1" x14ac:dyDescent="0.25">
      <c r="B74" s="120">
        <v>2</v>
      </c>
      <c r="C74" s="177" t="s">
        <v>149</v>
      </c>
      <c r="D74" s="177"/>
      <c r="E74" s="120" t="s">
        <v>103</v>
      </c>
    </row>
    <row r="75" spans="2:5" ht="17.25" customHeight="1" x14ac:dyDescent="0.25">
      <c r="B75" s="121" t="s">
        <v>37</v>
      </c>
      <c r="C75" s="175" t="s">
        <v>38</v>
      </c>
      <c r="D75" s="175"/>
      <c r="E75" s="65">
        <f>E41</f>
        <v>299</v>
      </c>
    </row>
    <row r="76" spans="2:5" ht="17.25" customHeight="1" x14ac:dyDescent="0.25">
      <c r="B76" s="121" t="s">
        <v>43</v>
      </c>
      <c r="C76" s="175" t="s">
        <v>44</v>
      </c>
      <c r="D76" s="175"/>
      <c r="E76" s="65">
        <f>E56</f>
        <v>1190.02</v>
      </c>
    </row>
    <row r="77" spans="2:5" ht="17.25" customHeight="1" x14ac:dyDescent="0.25">
      <c r="B77" s="121" t="s">
        <v>56</v>
      </c>
      <c r="C77" s="175" t="s">
        <v>57</v>
      </c>
      <c r="D77" s="175"/>
      <c r="E77" s="65">
        <f>E70</f>
        <v>883.27481934398918</v>
      </c>
    </row>
    <row r="78" spans="2:5" ht="17.25" customHeight="1" x14ac:dyDescent="0.25">
      <c r="B78" s="177" t="s">
        <v>41</v>
      </c>
      <c r="C78" s="177"/>
      <c r="D78" s="177"/>
      <c r="E78" s="58">
        <f>SUM(E75:E77)</f>
        <v>2372.2948193439893</v>
      </c>
    </row>
    <row r="79" spans="2:5" ht="17.25" customHeight="1" x14ac:dyDescent="0.25">
      <c r="B79" s="25"/>
      <c r="C79" s="25"/>
      <c r="D79" s="25"/>
      <c r="E79" s="25"/>
    </row>
    <row r="80" spans="2:5" ht="17.25" customHeight="1" x14ac:dyDescent="0.25">
      <c r="B80" s="25"/>
      <c r="C80" s="25"/>
      <c r="D80" s="25"/>
      <c r="E80" s="25"/>
    </row>
    <row r="81" spans="2:5" ht="17.25" customHeight="1" x14ac:dyDescent="0.25">
      <c r="B81" s="178" t="s">
        <v>76</v>
      </c>
      <c r="C81" s="178"/>
      <c r="D81" s="178"/>
      <c r="E81" s="178"/>
    </row>
    <row r="82" spans="2:5" ht="17.25" customHeight="1" x14ac:dyDescent="0.25">
      <c r="B82" s="25"/>
      <c r="C82" s="25"/>
      <c r="D82" s="25"/>
      <c r="E82" s="25"/>
    </row>
    <row r="83" spans="2:5" ht="17.25" customHeight="1" x14ac:dyDescent="0.25">
      <c r="B83" s="120">
        <v>3</v>
      </c>
      <c r="C83" s="120" t="s">
        <v>77</v>
      </c>
      <c r="D83" s="122" t="s">
        <v>20</v>
      </c>
      <c r="E83" s="120" t="s">
        <v>103</v>
      </c>
    </row>
    <row r="84" spans="2:5" ht="17.25" customHeight="1" x14ac:dyDescent="0.25">
      <c r="B84" s="121" t="s">
        <v>21</v>
      </c>
      <c r="C84" s="56" t="s">
        <v>150</v>
      </c>
      <c r="D84" s="37">
        <f>Parâmetros!G67</f>
        <v>4.1666666666666666E-3</v>
      </c>
      <c r="E84" s="57">
        <f t="shared" ref="E84:E89" si="1">D84*$E$31</f>
        <v>11.2125</v>
      </c>
    </row>
    <row r="85" spans="2:5" ht="17.25" customHeight="1" x14ac:dyDescent="0.25">
      <c r="B85" s="121" t="s">
        <v>23</v>
      </c>
      <c r="C85" s="60" t="s">
        <v>151</v>
      </c>
      <c r="D85" s="37">
        <f>Parâmetros!G68</f>
        <v>3.3333333333333332E-4</v>
      </c>
      <c r="E85" s="57">
        <f t="shared" si="1"/>
        <v>0.89700000000000002</v>
      </c>
    </row>
    <row r="86" spans="2:5" ht="17.25" customHeight="1" x14ac:dyDescent="0.25">
      <c r="B86" s="121" t="s">
        <v>25</v>
      </c>
      <c r="C86" s="60" t="s">
        <v>152</v>
      </c>
      <c r="D86" s="37">
        <f>Parâmetros!G69</f>
        <v>3.44E-2</v>
      </c>
      <c r="E86" s="57">
        <f t="shared" si="1"/>
        <v>92.570400000000006</v>
      </c>
    </row>
    <row r="87" spans="2:5" ht="17.25" customHeight="1" x14ac:dyDescent="0.25">
      <c r="B87" s="121" t="s">
        <v>27</v>
      </c>
      <c r="C87" s="60" t="s">
        <v>153</v>
      </c>
      <c r="D87" s="37">
        <f>Parâmetros!G70</f>
        <v>1.9444444444444445E-2</v>
      </c>
      <c r="E87" s="57">
        <f t="shared" si="1"/>
        <v>52.325000000000003</v>
      </c>
    </row>
    <row r="88" spans="2:5" ht="17.25" customHeight="1" x14ac:dyDescent="0.25">
      <c r="B88" s="121" t="s">
        <v>29</v>
      </c>
      <c r="C88" s="60" t="s">
        <v>154</v>
      </c>
      <c r="D88" s="37">
        <f>Parâmetros!G71</f>
        <v>7.7388888888888906E-3</v>
      </c>
      <c r="E88" s="57">
        <f t="shared" si="1"/>
        <v>20.825350000000004</v>
      </c>
    </row>
    <row r="89" spans="2:5" ht="17.25" customHeight="1" x14ac:dyDescent="0.25">
      <c r="B89" s="121" t="s">
        <v>31</v>
      </c>
      <c r="C89" s="60" t="s">
        <v>155</v>
      </c>
      <c r="D89" s="37">
        <f>Parâmetros!G72</f>
        <v>6.2222222222222236E-4</v>
      </c>
      <c r="E89" s="57">
        <f t="shared" si="1"/>
        <v>1.6744000000000003</v>
      </c>
    </row>
    <row r="90" spans="2:5" ht="17.25" customHeight="1" x14ac:dyDescent="0.25">
      <c r="B90" s="177" t="s">
        <v>41</v>
      </c>
      <c r="C90" s="177"/>
      <c r="D90" s="177"/>
      <c r="E90" s="58">
        <f>SUM(E84:E89)</f>
        <v>179.50465000000003</v>
      </c>
    </row>
    <row r="91" spans="2:5" ht="17.25" customHeight="1" x14ac:dyDescent="0.25">
      <c r="B91" s="25"/>
      <c r="C91" s="25"/>
      <c r="D91" s="25"/>
      <c r="E91" s="25"/>
    </row>
    <row r="92" spans="2:5" ht="17.25" customHeight="1" x14ac:dyDescent="0.25">
      <c r="B92" s="25"/>
      <c r="C92" s="25"/>
      <c r="D92" s="25"/>
      <c r="E92" s="25"/>
    </row>
    <row r="93" spans="2:5" ht="17.25" customHeight="1" x14ac:dyDescent="0.25">
      <c r="B93" s="178" t="s">
        <v>84</v>
      </c>
      <c r="C93" s="178"/>
      <c r="D93" s="178"/>
      <c r="E93" s="178"/>
    </row>
    <row r="94" spans="2:5" ht="17.25" customHeight="1" x14ac:dyDescent="0.25">
      <c r="B94" s="25"/>
      <c r="C94" s="25"/>
      <c r="D94" s="25"/>
      <c r="E94" s="25"/>
    </row>
    <row r="95" spans="2:5" ht="17.25" customHeight="1" x14ac:dyDescent="0.25">
      <c r="B95" s="198" t="s">
        <v>85</v>
      </c>
      <c r="C95" s="198"/>
      <c r="D95" s="198"/>
      <c r="E95" s="198"/>
    </row>
    <row r="96" spans="2:5" ht="17.25" customHeight="1" x14ac:dyDescent="0.25">
      <c r="B96" s="38"/>
      <c r="C96" s="25"/>
      <c r="D96" s="25"/>
      <c r="E96" s="25"/>
    </row>
    <row r="97" spans="2:5" ht="17.25" customHeight="1" x14ac:dyDescent="0.25">
      <c r="B97" s="122" t="s">
        <v>86</v>
      </c>
      <c r="C97" s="66" t="s">
        <v>87</v>
      </c>
      <c r="D97" s="122" t="s">
        <v>20</v>
      </c>
      <c r="E97" s="120" t="s">
        <v>103</v>
      </c>
    </row>
    <row r="98" spans="2:5" ht="17.25" customHeight="1" x14ac:dyDescent="0.25">
      <c r="B98" s="39" t="s">
        <v>21</v>
      </c>
      <c r="C98" s="67" t="s">
        <v>156</v>
      </c>
      <c r="D98" s="37">
        <f>Parâmetros!G79</f>
        <v>8.3333333333333329E-2</v>
      </c>
      <c r="E98" s="68">
        <f t="shared" ref="E98:E106" si="2">D98*$E$31</f>
        <v>224.25</v>
      </c>
    </row>
    <row r="99" spans="2:5" ht="17.25" customHeight="1" x14ac:dyDescent="0.25">
      <c r="B99" s="39" t="s">
        <v>23</v>
      </c>
      <c r="C99" s="67" t="s">
        <v>157</v>
      </c>
      <c r="D99" s="37">
        <f>Parâmetros!G80</f>
        <v>2.7777777777777779E-3</v>
      </c>
      <c r="E99" s="68">
        <f t="shared" si="2"/>
        <v>7.4750000000000005</v>
      </c>
    </row>
    <row r="100" spans="2:5" ht="17.25" customHeight="1" x14ac:dyDescent="0.25">
      <c r="B100" s="39" t="s">
        <v>25</v>
      </c>
      <c r="C100" s="67" t="s">
        <v>158</v>
      </c>
      <c r="D100" s="37">
        <f>Parâmetros!G81</f>
        <v>2.0833333333333332E-4</v>
      </c>
      <c r="E100" s="68">
        <f t="shared" si="2"/>
        <v>0.56062499999999993</v>
      </c>
    </row>
    <row r="101" spans="2:5" ht="17.25" customHeight="1" x14ac:dyDescent="0.25">
      <c r="B101" s="39" t="s">
        <v>27</v>
      </c>
      <c r="C101" s="67" t="s">
        <v>159</v>
      </c>
      <c r="D101" s="37">
        <f>Parâmetros!G82</f>
        <v>1.4833333333333332E-3</v>
      </c>
      <c r="E101" s="68">
        <f t="shared" si="2"/>
        <v>3.9916499999999999</v>
      </c>
    </row>
    <row r="102" spans="2:5" ht="17.25" customHeight="1" x14ac:dyDescent="0.25">
      <c r="B102" s="39" t="s">
        <v>29</v>
      </c>
      <c r="C102" s="67" t="s">
        <v>160</v>
      </c>
      <c r="D102" s="37">
        <f>Parâmetros!G83</f>
        <v>2.9330399999999996E-3</v>
      </c>
      <c r="E102" s="68">
        <f t="shared" si="2"/>
        <v>7.8928106399999987</v>
      </c>
    </row>
    <row r="103" spans="2:5" ht="17.25" customHeight="1" x14ac:dyDescent="0.25">
      <c r="B103" s="39" t="s">
        <v>31</v>
      </c>
      <c r="C103" s="67" t="s">
        <v>161</v>
      </c>
      <c r="D103" s="37">
        <f>Parâmetros!G84</f>
        <v>1.3888888888888888E-2</v>
      </c>
      <c r="E103" s="68">
        <f t="shared" si="2"/>
        <v>37.375</v>
      </c>
    </row>
    <row r="104" spans="2:5" ht="17.25" customHeight="1" x14ac:dyDescent="0.25">
      <c r="B104" s="39" t="s">
        <v>33</v>
      </c>
      <c r="C104" s="67" t="s">
        <v>277</v>
      </c>
      <c r="D104" s="37">
        <f>Parâmetros!G85</f>
        <v>9.6000000000000009E-3</v>
      </c>
      <c r="E104" s="68">
        <f t="shared" si="2"/>
        <v>25.833600000000004</v>
      </c>
    </row>
    <row r="105" spans="2:5" ht="17.25" customHeight="1" x14ac:dyDescent="0.25">
      <c r="B105" s="181" t="s">
        <v>93</v>
      </c>
      <c r="C105" s="181"/>
      <c r="D105" s="40">
        <f>SUM(D98:D104)</f>
        <v>0.11422470666666668</v>
      </c>
      <c r="E105" s="69">
        <f>D105*$E$31</f>
        <v>307.37868564000001</v>
      </c>
    </row>
    <row r="106" spans="2:5" ht="17.25" customHeight="1" x14ac:dyDescent="0.25">
      <c r="B106" s="9" t="s">
        <v>52</v>
      </c>
      <c r="C106" s="70" t="s">
        <v>162</v>
      </c>
      <c r="D106" s="41">
        <f>D105*D56</f>
        <v>4.5461433253333343E-2</v>
      </c>
      <c r="E106" s="68">
        <f t="shared" si="2"/>
        <v>122.33671688472002</v>
      </c>
    </row>
    <row r="107" spans="2:5" ht="17.25" customHeight="1" x14ac:dyDescent="0.25">
      <c r="B107" s="177" t="s">
        <v>54</v>
      </c>
      <c r="C107" s="177"/>
      <c r="D107" s="40">
        <f>SUM(D105:D106)</f>
        <v>0.15968613992000003</v>
      </c>
      <c r="E107" s="62">
        <f>SUM(E105:E106)</f>
        <v>429.71540252472005</v>
      </c>
    </row>
    <row r="108" spans="2:5" ht="17.25" customHeight="1" x14ac:dyDescent="0.25">
      <c r="B108" s="25"/>
      <c r="C108" s="25"/>
      <c r="D108" s="25"/>
      <c r="E108" s="25"/>
    </row>
    <row r="109" spans="2:5" ht="17.25" customHeight="1" x14ac:dyDescent="0.25">
      <c r="B109" s="198" t="s">
        <v>95</v>
      </c>
      <c r="C109" s="198"/>
      <c r="D109" s="198"/>
      <c r="E109" s="71"/>
    </row>
    <row r="110" spans="2:5" ht="17.25" customHeight="1" x14ac:dyDescent="0.25">
      <c r="B110" s="38"/>
      <c r="C110" s="25"/>
      <c r="D110" s="25"/>
      <c r="E110" s="25"/>
    </row>
    <row r="111" spans="2:5" ht="17.25" customHeight="1" x14ac:dyDescent="0.25">
      <c r="B111" s="120" t="s">
        <v>96</v>
      </c>
      <c r="C111" s="59" t="s">
        <v>97</v>
      </c>
      <c r="D111" s="122" t="s">
        <v>20</v>
      </c>
      <c r="E111" s="120" t="s">
        <v>103</v>
      </c>
    </row>
    <row r="112" spans="2:5" ht="17.25" customHeight="1" x14ac:dyDescent="0.25">
      <c r="B112" s="121" t="s">
        <v>21</v>
      </c>
      <c r="C112" s="60" t="s">
        <v>163</v>
      </c>
      <c r="D112" s="37">
        <f>Parâmetros!G93</f>
        <v>7.4999999999999997E-2</v>
      </c>
      <c r="E112" s="68">
        <f>D112*E31</f>
        <v>201.82499999999999</v>
      </c>
    </row>
    <row r="113" spans="2:5" ht="17.25" customHeight="1" x14ac:dyDescent="0.25">
      <c r="B113" s="199" t="s">
        <v>41</v>
      </c>
      <c r="C113" s="199"/>
      <c r="D113" s="40">
        <f>SUM(D112)</f>
        <v>7.4999999999999997E-2</v>
      </c>
      <c r="E113" s="69">
        <f>SUM(E112)</f>
        <v>201.82499999999999</v>
      </c>
    </row>
    <row r="114" spans="2:5" ht="17.25" customHeight="1" x14ac:dyDescent="0.25">
      <c r="B114" s="25"/>
      <c r="C114" s="25"/>
      <c r="D114" s="25"/>
      <c r="E114" s="25"/>
    </row>
    <row r="115" spans="2:5" ht="17.25" customHeight="1" x14ac:dyDescent="0.25">
      <c r="B115" s="182" t="s">
        <v>164</v>
      </c>
      <c r="C115" s="182"/>
      <c r="D115" s="182"/>
      <c r="E115" s="182"/>
    </row>
    <row r="116" spans="2:5" ht="17.25" customHeight="1" x14ac:dyDescent="0.25">
      <c r="B116" s="38"/>
      <c r="C116" s="25"/>
      <c r="D116" s="25"/>
      <c r="E116" s="25"/>
    </row>
    <row r="117" spans="2:5" ht="17.25" customHeight="1" x14ac:dyDescent="0.25">
      <c r="B117" s="120">
        <v>4</v>
      </c>
      <c r="C117" s="177" t="s">
        <v>165</v>
      </c>
      <c r="D117" s="177"/>
      <c r="E117" s="120" t="s">
        <v>103</v>
      </c>
    </row>
    <row r="118" spans="2:5" ht="17.25" customHeight="1" x14ac:dyDescent="0.25">
      <c r="B118" s="121" t="s">
        <v>86</v>
      </c>
      <c r="C118" s="175" t="s">
        <v>166</v>
      </c>
      <c r="D118" s="175"/>
      <c r="E118" s="57">
        <f>E107</f>
        <v>429.71540252472005</v>
      </c>
    </row>
    <row r="119" spans="2:5" ht="17.25" customHeight="1" x14ac:dyDescent="0.25">
      <c r="B119" s="121" t="s">
        <v>96</v>
      </c>
      <c r="C119" s="175" t="s">
        <v>97</v>
      </c>
      <c r="D119" s="175"/>
      <c r="E119" s="57">
        <f>E113</f>
        <v>201.82499999999999</v>
      </c>
    </row>
    <row r="120" spans="2:5" ht="17.25" customHeight="1" x14ac:dyDescent="0.25">
      <c r="B120" s="177" t="s">
        <v>41</v>
      </c>
      <c r="C120" s="177"/>
      <c r="D120" s="177"/>
      <c r="E120" s="58">
        <f>SUM(E118:E119)</f>
        <v>631.54040252472009</v>
      </c>
    </row>
    <row r="121" spans="2:5" ht="17.25" customHeight="1" x14ac:dyDescent="0.25">
      <c r="B121" s="25"/>
      <c r="C121" s="25"/>
      <c r="D121" s="25"/>
      <c r="E121" s="25"/>
    </row>
    <row r="122" spans="2:5" ht="17.25" customHeight="1" x14ac:dyDescent="0.25">
      <c r="B122" s="25"/>
      <c r="C122" s="25"/>
      <c r="D122" s="25"/>
      <c r="E122" s="25"/>
    </row>
    <row r="123" spans="2:5" ht="17.25" customHeight="1" x14ac:dyDescent="0.25">
      <c r="B123" s="178" t="s">
        <v>101</v>
      </c>
      <c r="C123" s="178"/>
      <c r="D123" s="178"/>
      <c r="E123" s="178"/>
    </row>
    <row r="124" spans="2:5" ht="17.25" customHeight="1" x14ac:dyDescent="0.25">
      <c r="B124" s="25"/>
      <c r="C124" s="25"/>
      <c r="D124" s="25"/>
      <c r="E124" s="25"/>
    </row>
    <row r="125" spans="2:5" ht="17.25" customHeight="1" x14ac:dyDescent="0.25">
      <c r="B125" s="120">
        <v>5</v>
      </c>
      <c r="C125" s="177" t="s">
        <v>102</v>
      </c>
      <c r="D125" s="177"/>
      <c r="E125" s="120" t="s">
        <v>103</v>
      </c>
    </row>
    <row r="126" spans="2:5" ht="17.25" customHeight="1" x14ac:dyDescent="0.25">
      <c r="B126" s="121" t="s">
        <v>21</v>
      </c>
      <c r="C126" s="175" t="s">
        <v>167</v>
      </c>
      <c r="D126" s="175"/>
      <c r="E126" s="57">
        <f>Parâmetros!G100</f>
        <v>157.79083333333335</v>
      </c>
    </row>
    <row r="127" spans="2:5" ht="17.25" customHeight="1" x14ac:dyDescent="0.25">
      <c r="B127" s="121" t="s">
        <v>23</v>
      </c>
      <c r="C127" s="175" t="s">
        <v>9</v>
      </c>
      <c r="D127" s="175"/>
      <c r="E127" s="57">
        <f>Parâmetros!G101</f>
        <v>26.071999999999999</v>
      </c>
    </row>
    <row r="128" spans="2:5" ht="17.25" customHeight="1" x14ac:dyDescent="0.25">
      <c r="B128" s="121" t="s">
        <v>25</v>
      </c>
      <c r="C128" s="175" t="s">
        <v>10</v>
      </c>
      <c r="D128" s="175"/>
      <c r="E128" s="57">
        <f>Parâmetros!G103</f>
        <v>44.311799038461544</v>
      </c>
    </row>
    <row r="129" spans="2:5" ht="17.25" customHeight="1" x14ac:dyDescent="0.25">
      <c r="B129" s="121" t="s">
        <v>27</v>
      </c>
      <c r="C129" s="176" t="s">
        <v>168</v>
      </c>
      <c r="D129" s="176"/>
      <c r="E129" s="72">
        <f>Parâmetros!G104</f>
        <v>15</v>
      </c>
    </row>
    <row r="130" spans="2:5" ht="17.25" customHeight="1" x14ac:dyDescent="0.25">
      <c r="B130" s="121" t="s">
        <v>29</v>
      </c>
      <c r="C130" s="175" t="s">
        <v>75</v>
      </c>
      <c r="D130" s="175"/>
      <c r="E130" s="57">
        <f>Parâmetros!G105</f>
        <v>0</v>
      </c>
    </row>
    <row r="131" spans="2:5" ht="17.25" customHeight="1" x14ac:dyDescent="0.25">
      <c r="B131" s="177" t="s">
        <v>54</v>
      </c>
      <c r="C131" s="177"/>
      <c r="D131" s="177"/>
      <c r="E131" s="58">
        <f>SUM(E126:E130)</f>
        <v>243.1746323717949</v>
      </c>
    </row>
    <row r="132" spans="2:5" ht="17.25" customHeight="1" x14ac:dyDescent="0.25">
      <c r="B132" s="25"/>
      <c r="C132" s="25"/>
      <c r="D132" s="25"/>
      <c r="E132" s="25"/>
    </row>
    <row r="133" spans="2:5" ht="17.25" customHeight="1" x14ac:dyDescent="0.25">
      <c r="B133" s="25"/>
      <c r="C133" s="25"/>
      <c r="D133" s="25"/>
      <c r="E133" s="25"/>
    </row>
    <row r="134" spans="2:5" ht="17.25" customHeight="1" x14ac:dyDescent="0.25">
      <c r="B134" s="178" t="s">
        <v>109</v>
      </c>
      <c r="C134" s="178"/>
      <c r="D134" s="178"/>
      <c r="E134" s="178"/>
    </row>
    <row r="135" spans="2:5" ht="17.25" customHeight="1" x14ac:dyDescent="0.25">
      <c r="B135" s="25"/>
      <c r="C135" s="25"/>
      <c r="D135" s="25"/>
      <c r="E135" s="25"/>
    </row>
    <row r="136" spans="2:5" ht="17.25" customHeight="1" x14ac:dyDescent="0.25">
      <c r="B136" s="120">
        <v>6</v>
      </c>
      <c r="C136" s="73" t="s">
        <v>110</v>
      </c>
      <c r="D136" s="120" t="s">
        <v>20</v>
      </c>
      <c r="E136" s="120" t="s">
        <v>103</v>
      </c>
    </row>
    <row r="137" spans="2:5" ht="17.25" customHeight="1" x14ac:dyDescent="0.25">
      <c r="B137" s="121" t="s">
        <v>21</v>
      </c>
      <c r="C137" s="56" t="s">
        <v>169</v>
      </c>
      <c r="D137" s="74">
        <f>Parâmetros!E122</f>
        <v>0.06</v>
      </c>
      <c r="E137" s="75">
        <f>E154*D137</f>
        <v>367.05087025443027</v>
      </c>
    </row>
    <row r="138" spans="2:5" ht="17.25" customHeight="1" x14ac:dyDescent="0.25">
      <c r="B138" s="121" t="s">
        <v>23</v>
      </c>
      <c r="C138" s="56" t="s">
        <v>170</v>
      </c>
      <c r="D138" s="46">
        <f>Parâmetros!D122</f>
        <v>6.7900000000000002E-2</v>
      </c>
      <c r="E138" s="65">
        <f>D138*(E154+E137)</f>
        <v>440.30198892820607</v>
      </c>
    </row>
    <row r="139" spans="2:5" ht="17.25" customHeight="1" x14ac:dyDescent="0.25">
      <c r="B139" s="121" t="s">
        <v>25</v>
      </c>
      <c r="C139" s="56" t="s">
        <v>171</v>
      </c>
      <c r="D139" s="46">
        <f>SUM(D140:D142)</f>
        <v>7.6499999999999999E-2</v>
      </c>
      <c r="E139" s="65">
        <f>((E154+E137+E138)/(1-D139))*D139</f>
        <v>573.63546648821898</v>
      </c>
    </row>
    <row r="140" spans="2:5" ht="17.25" customHeight="1" x14ac:dyDescent="0.25">
      <c r="B140" s="121"/>
      <c r="C140" s="56" t="s">
        <v>172</v>
      </c>
      <c r="D140" s="45">
        <f>Parâmetros!G114</f>
        <v>3.6499999999999998E-2</v>
      </c>
      <c r="E140" s="65">
        <f>((E154+E137+E138)/(1-D139))*D140</f>
        <v>273.6953532917646</v>
      </c>
    </row>
    <row r="141" spans="2:5" ht="17.25" customHeight="1" x14ac:dyDescent="0.25">
      <c r="B141" s="121"/>
      <c r="C141" s="56" t="s">
        <v>114</v>
      </c>
      <c r="D141" s="46">
        <f>Parâmetros!G115</f>
        <v>0</v>
      </c>
      <c r="E141" s="65">
        <f>((E154+E137+E138)/(1-D139))*D141</f>
        <v>0</v>
      </c>
    </row>
    <row r="142" spans="2:5" ht="17.25" customHeight="1" x14ac:dyDescent="0.25">
      <c r="B142" s="121"/>
      <c r="C142" s="56" t="s">
        <v>173</v>
      </c>
      <c r="D142" s="150">
        <f>Parâmetros!G122</f>
        <v>0.04</v>
      </c>
      <c r="E142" s="65">
        <f>((E154+E137+E138)/(1-D139))*D142</f>
        <v>299.94011319645443</v>
      </c>
    </row>
    <row r="143" spans="2:5" ht="17.25" customHeight="1" x14ac:dyDescent="0.25">
      <c r="B143" s="177" t="s">
        <v>54</v>
      </c>
      <c r="C143" s="177"/>
      <c r="D143" s="21">
        <f>SUM(D137:D139)</f>
        <v>0.20440000000000003</v>
      </c>
      <c r="E143" s="58">
        <f>SUM(E137:E142)</f>
        <v>1954.6237921590744</v>
      </c>
    </row>
    <row r="144" spans="2:5" ht="17.25" customHeight="1" x14ac:dyDescent="0.25">
      <c r="B144" s="25"/>
      <c r="C144" s="25"/>
      <c r="D144" s="25"/>
      <c r="E144" s="25"/>
    </row>
    <row r="145" spans="2:5" ht="17.25" customHeight="1" x14ac:dyDescent="0.25">
      <c r="B145" s="25"/>
      <c r="C145" s="25"/>
      <c r="D145" s="25"/>
      <c r="E145" s="25"/>
    </row>
    <row r="146" spans="2:5" ht="17.25" customHeight="1" x14ac:dyDescent="0.25">
      <c r="B146" s="178" t="s">
        <v>174</v>
      </c>
      <c r="C146" s="178"/>
      <c r="D146" s="178"/>
      <c r="E146" s="178"/>
    </row>
    <row r="147" spans="2:5" ht="17.25" customHeight="1" x14ac:dyDescent="0.25">
      <c r="B147" s="25"/>
      <c r="C147" s="25"/>
      <c r="D147" s="25"/>
      <c r="E147" s="25"/>
    </row>
    <row r="148" spans="2:5" ht="17.25" customHeight="1" x14ac:dyDescent="0.25">
      <c r="B148" s="120"/>
      <c r="C148" s="177" t="s">
        <v>175</v>
      </c>
      <c r="D148" s="177"/>
      <c r="E148" s="120" t="s">
        <v>103</v>
      </c>
    </row>
    <row r="149" spans="2:5" ht="17.25" customHeight="1" x14ac:dyDescent="0.25">
      <c r="B149" s="120" t="s">
        <v>21</v>
      </c>
      <c r="C149" s="175" t="s">
        <v>18</v>
      </c>
      <c r="D149" s="175"/>
      <c r="E149" s="57">
        <f>E31</f>
        <v>2691</v>
      </c>
    </row>
    <row r="150" spans="2:5" ht="17.25" customHeight="1" x14ac:dyDescent="0.25">
      <c r="B150" s="120" t="s">
        <v>23</v>
      </c>
      <c r="C150" s="175" t="s">
        <v>35</v>
      </c>
      <c r="D150" s="175"/>
      <c r="E150" s="57">
        <f>E78</f>
        <v>2372.2948193439893</v>
      </c>
    </row>
    <row r="151" spans="2:5" ht="17.25" customHeight="1" x14ac:dyDescent="0.25">
      <c r="B151" s="120" t="s">
        <v>25</v>
      </c>
      <c r="C151" s="175" t="s">
        <v>76</v>
      </c>
      <c r="D151" s="175"/>
      <c r="E151" s="57">
        <f>E90</f>
        <v>179.50465000000003</v>
      </c>
    </row>
    <row r="152" spans="2:5" ht="17.25" customHeight="1" x14ac:dyDescent="0.25">
      <c r="B152" s="120" t="s">
        <v>27</v>
      </c>
      <c r="C152" s="175" t="s">
        <v>84</v>
      </c>
      <c r="D152" s="175"/>
      <c r="E152" s="57">
        <f>E120</f>
        <v>631.54040252472009</v>
      </c>
    </row>
    <row r="153" spans="2:5" ht="17.25" customHeight="1" x14ac:dyDescent="0.25">
      <c r="B153" s="120" t="s">
        <v>29</v>
      </c>
      <c r="C153" s="175" t="s">
        <v>101</v>
      </c>
      <c r="D153" s="175"/>
      <c r="E153" s="57">
        <f>E131</f>
        <v>243.1746323717949</v>
      </c>
    </row>
    <row r="154" spans="2:5" ht="17.25" customHeight="1" x14ac:dyDescent="0.25">
      <c r="B154" s="177" t="s">
        <v>176</v>
      </c>
      <c r="C154" s="177"/>
      <c r="D154" s="177"/>
      <c r="E154" s="62">
        <f>SUM(E149:E153)</f>
        <v>6117.5145042405047</v>
      </c>
    </row>
    <row r="155" spans="2:5" ht="17.25" customHeight="1" x14ac:dyDescent="0.25">
      <c r="B155" s="120" t="s">
        <v>31</v>
      </c>
      <c r="C155" s="175" t="s">
        <v>177</v>
      </c>
      <c r="D155" s="175"/>
      <c r="E155" s="57">
        <f>E143</f>
        <v>1954.6237921590744</v>
      </c>
    </row>
    <row r="156" spans="2:5" ht="17.25" customHeight="1" x14ac:dyDescent="0.25">
      <c r="B156" s="177" t="s">
        <v>178</v>
      </c>
      <c r="C156" s="177"/>
      <c r="D156" s="177"/>
      <c r="E156" s="62">
        <f>TRUNC(SUM(E154:E155),2)</f>
        <v>8072.13</v>
      </c>
    </row>
    <row r="157" spans="2:5" ht="17.25" customHeight="1" x14ac:dyDescent="0.25">
      <c r="B157" s="25"/>
      <c r="C157" s="25"/>
      <c r="D157" s="25"/>
      <c r="E157" s="25"/>
    </row>
    <row r="158" spans="2:5" ht="17.25" customHeight="1" x14ac:dyDescent="0.25">
      <c r="B158" s="178" t="s">
        <v>179</v>
      </c>
      <c r="C158" s="178"/>
      <c r="D158" s="178"/>
      <c r="E158" s="178"/>
    </row>
    <row r="159" spans="2:5" ht="17.25" customHeight="1" x14ac:dyDescent="0.25">
      <c r="B159" s="25"/>
      <c r="C159" s="25"/>
      <c r="D159" s="25"/>
      <c r="E159" s="25"/>
    </row>
    <row r="160" spans="2:5" ht="17.25" customHeight="1" x14ac:dyDescent="0.25">
      <c r="B160" s="25"/>
      <c r="C160" s="196" t="s">
        <v>180</v>
      </c>
      <c r="D160" s="196"/>
      <c r="E160" s="76">
        <f>E156</f>
        <v>8072.13</v>
      </c>
    </row>
    <row r="161" spans="2:5" ht="17.25" customHeight="1" x14ac:dyDescent="0.25">
      <c r="B161" s="25"/>
      <c r="C161" s="196" t="s">
        <v>133</v>
      </c>
      <c r="D161" s="196"/>
      <c r="E161" s="77">
        <f>D19</f>
        <v>1</v>
      </c>
    </row>
    <row r="162" spans="2:5" ht="17.25" customHeight="1" x14ac:dyDescent="0.25">
      <c r="B162" s="25"/>
      <c r="C162" s="197" t="s">
        <v>181</v>
      </c>
      <c r="D162" s="197"/>
      <c r="E162" s="78">
        <f>E160*E161</f>
        <v>8072.13</v>
      </c>
    </row>
    <row r="163" spans="2:5" ht="17.25" customHeight="1" x14ac:dyDescent="0.25">
      <c r="B163" s="25"/>
      <c r="C163" s="25"/>
      <c r="D163" s="25"/>
      <c r="E163" s="25"/>
    </row>
    <row r="164" spans="2:5" ht="17.25" customHeight="1" x14ac:dyDescent="0.25">
      <c r="B164" s="25"/>
      <c r="C164" s="25"/>
      <c r="D164" s="25"/>
      <c r="E164" s="25"/>
    </row>
    <row r="165" spans="2:5" ht="17.25" customHeight="1" x14ac:dyDescent="0.25">
      <c r="B165" s="25"/>
      <c r="C165" s="25"/>
      <c r="D165" s="25"/>
      <c r="E165" s="25"/>
    </row>
    <row r="166" spans="2:5" ht="17.25" customHeight="1" x14ac:dyDescent="0.25">
      <c r="B166" s="25"/>
      <c r="C166" s="25"/>
      <c r="D166" s="25"/>
      <c r="E166" s="25"/>
    </row>
    <row r="167" spans="2:5" ht="17.25" customHeight="1" x14ac:dyDescent="0.25">
      <c r="B167" s="25"/>
      <c r="C167" s="25"/>
      <c r="D167" s="25"/>
      <c r="E167" s="25"/>
    </row>
    <row r="168" spans="2:5" ht="17.25" customHeight="1" x14ac:dyDescent="0.25">
      <c r="B168" s="25"/>
      <c r="C168" s="25"/>
      <c r="D168" s="25"/>
      <c r="E168" s="25"/>
    </row>
    <row r="169" spans="2:5" ht="17.25" customHeight="1" x14ac:dyDescent="0.25">
      <c r="B169" s="25"/>
      <c r="C169" s="25"/>
      <c r="D169" s="25"/>
      <c r="E169" s="25"/>
    </row>
    <row r="170" spans="2:5" ht="17.25" customHeight="1" x14ac:dyDescent="0.25">
      <c r="B170" s="25"/>
      <c r="C170" s="25"/>
      <c r="D170" s="25"/>
      <c r="E170" s="25"/>
    </row>
    <row r="171" spans="2:5" ht="17.25" customHeight="1" x14ac:dyDescent="0.25">
      <c r="B171" s="25"/>
      <c r="C171" s="25"/>
      <c r="D171" s="25"/>
      <c r="E171" s="25"/>
    </row>
    <row r="172" spans="2:5" ht="17.25" customHeight="1" x14ac:dyDescent="0.25">
      <c r="B172" s="25"/>
      <c r="C172" s="25"/>
      <c r="D172" s="25"/>
      <c r="E172" s="25"/>
    </row>
    <row r="173" spans="2:5" ht="17.25" customHeight="1" x14ac:dyDescent="0.25">
      <c r="B173" s="25"/>
      <c r="C173" s="25"/>
      <c r="D173" s="25"/>
      <c r="E173" s="25"/>
    </row>
    <row r="174" spans="2:5" ht="17.25" customHeight="1" x14ac:dyDescent="0.25">
      <c r="B174" s="25"/>
      <c r="C174" s="25"/>
      <c r="D174" s="25"/>
      <c r="E174" s="25"/>
    </row>
    <row r="175" spans="2:5" ht="17.25" customHeight="1" x14ac:dyDescent="0.25">
      <c r="B175" s="25"/>
      <c r="C175" s="25"/>
      <c r="D175" s="25"/>
      <c r="E175" s="25"/>
    </row>
    <row r="176" spans="2:5" ht="17.25" customHeight="1" x14ac:dyDescent="0.25">
      <c r="B176" s="25"/>
      <c r="C176" s="25"/>
      <c r="D176" s="25"/>
      <c r="E176" s="25"/>
    </row>
    <row r="177" spans="2:5" ht="17.25" customHeight="1" x14ac:dyDescent="0.25">
      <c r="B177" s="25"/>
      <c r="C177" s="25"/>
      <c r="D177" s="25"/>
      <c r="E177" s="25"/>
    </row>
    <row r="178" spans="2:5" ht="17.25" customHeight="1" x14ac:dyDescent="0.25">
      <c r="B178" s="25"/>
      <c r="C178" s="25"/>
      <c r="D178" s="25"/>
      <c r="E178" s="25"/>
    </row>
    <row r="179" spans="2:5" ht="17.25" customHeight="1" x14ac:dyDescent="0.25">
      <c r="B179" s="25"/>
      <c r="C179" s="25"/>
      <c r="D179" s="25"/>
      <c r="E179" s="25"/>
    </row>
    <row r="180" spans="2:5" ht="17.25" customHeight="1" x14ac:dyDescent="0.25">
      <c r="B180" s="25"/>
      <c r="C180" s="25"/>
      <c r="D180" s="25"/>
      <c r="E180" s="25"/>
    </row>
    <row r="181" spans="2:5" ht="17.25" customHeight="1" x14ac:dyDescent="0.25">
      <c r="B181" s="25"/>
      <c r="C181" s="25"/>
      <c r="D181" s="25"/>
      <c r="E181" s="25"/>
    </row>
    <row r="182" spans="2:5" ht="17.25" customHeight="1" x14ac:dyDescent="0.25">
      <c r="B182" s="25"/>
      <c r="C182" s="25"/>
      <c r="D182" s="25"/>
      <c r="E182" s="25"/>
    </row>
    <row r="183" spans="2:5" ht="17.25" customHeight="1" x14ac:dyDescent="0.25">
      <c r="B183" s="25"/>
      <c r="C183" s="25"/>
      <c r="D183" s="25"/>
      <c r="E183" s="25"/>
    </row>
    <row r="184" spans="2:5" ht="17.25" customHeight="1" x14ac:dyDescent="0.25">
      <c r="B184" s="25"/>
      <c r="C184" s="25"/>
      <c r="D184" s="25"/>
      <c r="E184" s="25"/>
    </row>
    <row r="185" spans="2:5" ht="17.25" customHeight="1" x14ac:dyDescent="0.25">
      <c r="B185" s="25"/>
      <c r="C185" s="25"/>
      <c r="D185" s="25"/>
      <c r="E185" s="25"/>
    </row>
    <row r="186" spans="2:5" ht="17.25" customHeight="1" x14ac:dyDescent="0.25">
      <c r="B186" s="25"/>
      <c r="C186" s="25"/>
      <c r="D186" s="25"/>
      <c r="E186" s="25"/>
    </row>
    <row r="187" spans="2:5" ht="17.25" customHeight="1" x14ac:dyDescent="0.25">
      <c r="B187" s="25"/>
      <c r="C187" s="25"/>
      <c r="D187" s="25"/>
      <c r="E187" s="25"/>
    </row>
    <row r="188" spans="2:5" ht="17.25" customHeight="1" x14ac:dyDescent="0.25">
      <c r="B188" s="25"/>
      <c r="C188" s="25"/>
      <c r="D188" s="25"/>
      <c r="E188" s="25"/>
    </row>
    <row r="189" spans="2:5" ht="17.25" customHeight="1" x14ac:dyDescent="0.25">
      <c r="B189" s="25"/>
      <c r="C189" s="25"/>
      <c r="D189" s="25"/>
      <c r="E189" s="25"/>
    </row>
    <row r="190" spans="2:5" ht="17.25" customHeight="1" x14ac:dyDescent="0.25">
      <c r="B190" s="25"/>
      <c r="C190" s="25"/>
      <c r="D190" s="25"/>
      <c r="E190" s="25"/>
    </row>
    <row r="191" spans="2:5" ht="17.25" customHeight="1" x14ac:dyDescent="0.25">
      <c r="B191" s="25"/>
      <c r="C191" s="25"/>
      <c r="D191" s="25"/>
      <c r="E191" s="25"/>
    </row>
    <row r="192" spans="2:5" ht="17.25" customHeight="1" x14ac:dyDescent="0.25">
      <c r="B192" s="25"/>
      <c r="C192" s="25"/>
      <c r="D192" s="25"/>
      <c r="E192" s="25"/>
    </row>
    <row r="193" spans="2:5" ht="17.25" customHeight="1" x14ac:dyDescent="0.25">
      <c r="B193" s="25"/>
      <c r="C193" s="25"/>
      <c r="D193" s="25"/>
      <c r="E193" s="25"/>
    </row>
    <row r="194" spans="2:5" ht="17.25" customHeight="1" x14ac:dyDescent="0.25">
      <c r="B194" s="25"/>
      <c r="C194" s="25"/>
      <c r="D194" s="25"/>
      <c r="E194" s="25"/>
    </row>
    <row r="195" spans="2:5" ht="17.25" customHeight="1" x14ac:dyDescent="0.25">
      <c r="B195" s="25"/>
      <c r="C195" s="25"/>
      <c r="D195" s="25"/>
      <c r="E195" s="25"/>
    </row>
    <row r="196" spans="2:5" ht="17.25" customHeight="1" x14ac:dyDescent="0.25">
      <c r="B196" s="25"/>
      <c r="C196" s="25"/>
      <c r="D196" s="25"/>
      <c r="E196" s="25"/>
    </row>
    <row r="197" spans="2:5" ht="17.25" customHeight="1" x14ac:dyDescent="0.25">
      <c r="B197" s="25"/>
      <c r="C197" s="25"/>
      <c r="D197" s="25"/>
      <c r="E197" s="25"/>
    </row>
    <row r="198" spans="2:5" ht="17.25" customHeight="1" x14ac:dyDescent="0.25">
      <c r="B198" s="25"/>
      <c r="C198" s="25"/>
      <c r="D198" s="25"/>
      <c r="E198" s="25"/>
    </row>
    <row r="199" spans="2:5" ht="17.25" customHeight="1" x14ac:dyDescent="0.25">
      <c r="B199" s="25"/>
      <c r="C199" s="25"/>
      <c r="D199" s="25"/>
      <c r="E199" s="25"/>
    </row>
    <row r="200" spans="2:5" ht="17.25" customHeight="1" x14ac:dyDescent="0.25">
      <c r="B200" s="25"/>
      <c r="C200" s="25"/>
      <c r="D200" s="25"/>
      <c r="E200" s="25"/>
    </row>
    <row r="201" spans="2:5" ht="17.25" customHeight="1" x14ac:dyDescent="0.25">
      <c r="B201" s="25"/>
      <c r="C201" s="25"/>
      <c r="D201" s="25"/>
      <c r="E201" s="25"/>
    </row>
    <row r="202" spans="2:5" ht="17.25" customHeight="1" x14ac:dyDescent="0.25">
      <c r="B202" s="25"/>
      <c r="C202" s="25"/>
      <c r="D202" s="25"/>
      <c r="E202" s="25"/>
    </row>
    <row r="203" spans="2:5" ht="17.25" customHeight="1" x14ac:dyDescent="0.25">
      <c r="B203" s="25"/>
      <c r="C203" s="25"/>
      <c r="D203" s="25"/>
      <c r="E203" s="25"/>
    </row>
    <row r="204" spans="2:5" ht="17.25" customHeight="1" x14ac:dyDescent="0.25">
      <c r="B204" s="25"/>
      <c r="C204" s="25"/>
      <c r="D204" s="25"/>
      <c r="E204" s="25"/>
    </row>
    <row r="205" spans="2:5" ht="17.25" customHeight="1" x14ac:dyDescent="0.25">
      <c r="B205" s="25"/>
      <c r="C205" s="25"/>
      <c r="D205" s="25"/>
      <c r="E205" s="25"/>
    </row>
    <row r="206" spans="2:5" ht="17.25" customHeight="1" x14ac:dyDescent="0.25">
      <c r="B206" s="25"/>
      <c r="C206" s="25"/>
      <c r="D206" s="25"/>
      <c r="E206" s="25"/>
    </row>
    <row r="207" spans="2:5" ht="17.25" customHeight="1" x14ac:dyDescent="0.25">
      <c r="B207" s="25"/>
      <c r="C207" s="25"/>
      <c r="D207" s="25"/>
      <c r="E207" s="25"/>
    </row>
    <row r="208" spans="2:5" ht="17.25" customHeight="1" x14ac:dyDescent="0.25">
      <c r="B208" s="25"/>
      <c r="C208" s="25"/>
      <c r="D208" s="25"/>
      <c r="E208" s="25"/>
    </row>
    <row r="209" spans="2:5" ht="17.25" customHeight="1" x14ac:dyDescent="0.25">
      <c r="B209" s="25"/>
      <c r="C209" s="25"/>
      <c r="D209" s="25"/>
      <c r="E209" s="25"/>
    </row>
    <row r="210" spans="2:5" ht="17.25" customHeight="1" x14ac:dyDescent="0.25">
      <c r="B210" s="25"/>
      <c r="C210" s="25"/>
      <c r="D210" s="25"/>
      <c r="E210" s="25"/>
    </row>
    <row r="211" spans="2:5" ht="17.25" customHeight="1" x14ac:dyDescent="0.25">
      <c r="B211" s="25"/>
      <c r="C211" s="25"/>
      <c r="D211" s="25"/>
      <c r="E211" s="25"/>
    </row>
    <row r="212" spans="2:5" ht="17.25" customHeight="1" x14ac:dyDescent="0.25">
      <c r="B212" s="25"/>
      <c r="C212" s="25"/>
      <c r="D212" s="25"/>
      <c r="E212" s="25"/>
    </row>
    <row r="213" spans="2:5" ht="17.25" customHeight="1" x14ac:dyDescent="0.25">
      <c r="B213" s="25"/>
      <c r="C213" s="25"/>
      <c r="D213" s="25"/>
      <c r="E213" s="25"/>
    </row>
    <row r="214" spans="2:5" ht="17.25" customHeight="1" x14ac:dyDescent="0.25">
      <c r="B214" s="25"/>
      <c r="C214" s="25"/>
      <c r="D214" s="25"/>
      <c r="E214" s="25"/>
    </row>
    <row r="215" spans="2:5" ht="17.25" customHeight="1" x14ac:dyDescent="0.25">
      <c r="B215" s="25"/>
      <c r="C215" s="25"/>
      <c r="D215" s="25"/>
      <c r="E215" s="25"/>
    </row>
    <row r="216" spans="2:5" ht="17.25" customHeight="1" x14ac:dyDescent="0.25">
      <c r="B216" s="25"/>
      <c r="C216" s="25"/>
      <c r="D216" s="25"/>
      <c r="E216" s="25"/>
    </row>
    <row r="217" spans="2:5" ht="17.25" customHeight="1" x14ac:dyDescent="0.25">
      <c r="B217" s="25"/>
      <c r="C217" s="25"/>
      <c r="D217" s="25"/>
      <c r="E217" s="25"/>
    </row>
    <row r="218" spans="2:5" ht="17.25" customHeight="1" x14ac:dyDescent="0.25">
      <c r="B218" s="25"/>
      <c r="C218" s="25"/>
      <c r="D218" s="25"/>
      <c r="E218" s="25"/>
    </row>
    <row r="219" spans="2:5" ht="17.25" customHeight="1" x14ac:dyDescent="0.25">
      <c r="B219" s="25"/>
      <c r="C219" s="25"/>
      <c r="D219" s="25"/>
      <c r="E219" s="25"/>
    </row>
    <row r="220" spans="2:5" ht="17.25" customHeight="1" x14ac:dyDescent="0.25">
      <c r="B220" s="25"/>
      <c r="C220" s="25"/>
      <c r="D220" s="25"/>
      <c r="E220" s="25"/>
    </row>
    <row r="221" spans="2:5" ht="17.25" customHeight="1" x14ac:dyDescent="0.25">
      <c r="B221" s="25"/>
      <c r="C221" s="25"/>
      <c r="D221" s="25"/>
      <c r="E221" s="25"/>
    </row>
    <row r="222" spans="2:5" ht="17.25" customHeight="1" x14ac:dyDescent="0.25">
      <c r="B222" s="25"/>
      <c r="C222" s="25"/>
      <c r="D222" s="25"/>
      <c r="E222" s="25"/>
    </row>
    <row r="223" spans="2:5" ht="17.25" customHeight="1" x14ac:dyDescent="0.25">
      <c r="B223" s="25"/>
      <c r="C223" s="25"/>
      <c r="D223" s="25"/>
      <c r="E223" s="25"/>
    </row>
    <row r="224" spans="2:5" ht="17.25" customHeight="1" x14ac:dyDescent="0.25">
      <c r="B224" s="25"/>
      <c r="C224" s="25"/>
      <c r="D224" s="25"/>
      <c r="E224" s="25"/>
    </row>
    <row r="225" spans="2:5" ht="17.25" customHeight="1" x14ac:dyDescent="0.25">
      <c r="B225" s="25"/>
      <c r="C225" s="25"/>
      <c r="D225" s="25"/>
      <c r="E225" s="25"/>
    </row>
    <row r="226" spans="2:5" ht="17.25" customHeight="1" x14ac:dyDescent="0.25">
      <c r="B226" s="25"/>
      <c r="C226" s="25"/>
      <c r="D226" s="25"/>
      <c r="E226" s="25"/>
    </row>
    <row r="227" spans="2:5" ht="17.25" customHeight="1" x14ac:dyDescent="0.25">
      <c r="B227" s="25"/>
      <c r="C227" s="25"/>
      <c r="D227" s="25"/>
      <c r="E227" s="25"/>
    </row>
    <row r="228" spans="2:5" ht="17.25" customHeight="1" x14ac:dyDescent="0.25">
      <c r="B228" s="25"/>
      <c r="C228" s="25"/>
      <c r="D228" s="25"/>
      <c r="E228" s="25"/>
    </row>
    <row r="229" spans="2:5" ht="17.25" customHeight="1" x14ac:dyDescent="0.25">
      <c r="B229" s="25"/>
      <c r="C229" s="25"/>
      <c r="D229" s="25"/>
      <c r="E229" s="25"/>
    </row>
    <row r="230" spans="2:5" ht="17.25" customHeight="1" x14ac:dyDescent="0.25">
      <c r="B230" s="25"/>
      <c r="C230" s="25"/>
      <c r="D230" s="25"/>
      <c r="E230" s="25"/>
    </row>
    <row r="231" spans="2:5" ht="17.25" customHeight="1" x14ac:dyDescent="0.25">
      <c r="B231" s="25"/>
      <c r="C231" s="25"/>
      <c r="D231" s="25"/>
      <c r="E231" s="25"/>
    </row>
    <row r="232" spans="2:5" ht="17.25" customHeight="1" x14ac:dyDescent="0.25">
      <c r="B232" s="25"/>
      <c r="C232" s="25"/>
      <c r="D232" s="25"/>
      <c r="E232" s="25"/>
    </row>
    <row r="233" spans="2:5" ht="17.25" customHeight="1" x14ac:dyDescent="0.25">
      <c r="B233" s="25"/>
      <c r="C233" s="25"/>
      <c r="D233" s="25"/>
      <c r="E233" s="25"/>
    </row>
    <row r="234" spans="2:5" ht="17.25" customHeight="1" x14ac:dyDescent="0.25">
      <c r="B234" s="25"/>
      <c r="C234" s="25"/>
      <c r="D234" s="25"/>
      <c r="E234" s="25"/>
    </row>
    <row r="235" spans="2:5" ht="17.25" customHeight="1" x14ac:dyDescent="0.25">
      <c r="B235" s="25"/>
      <c r="C235" s="25"/>
      <c r="D235" s="25"/>
      <c r="E235" s="25"/>
    </row>
    <row r="236" spans="2:5" ht="17.25" customHeight="1" x14ac:dyDescent="0.25">
      <c r="B236" s="25"/>
      <c r="C236" s="25"/>
      <c r="D236" s="25"/>
      <c r="E236" s="25"/>
    </row>
    <row r="237" spans="2:5" ht="17.25" customHeight="1" x14ac:dyDescent="0.25">
      <c r="B237" s="25"/>
      <c r="C237" s="25"/>
      <c r="D237" s="25"/>
      <c r="E237" s="25"/>
    </row>
    <row r="238" spans="2:5" ht="17.25" customHeight="1" x14ac:dyDescent="0.25">
      <c r="B238" s="25"/>
      <c r="C238" s="25"/>
      <c r="D238" s="25"/>
      <c r="E238" s="25"/>
    </row>
    <row r="239" spans="2:5" ht="17.25" customHeight="1" x14ac:dyDescent="0.25">
      <c r="B239" s="25"/>
      <c r="C239" s="25"/>
      <c r="D239" s="25"/>
      <c r="E239" s="25"/>
    </row>
    <row r="240" spans="2:5" ht="17.25" customHeight="1" x14ac:dyDescent="0.25">
      <c r="B240" s="25"/>
      <c r="C240" s="25"/>
      <c r="D240" s="25"/>
      <c r="E240" s="25"/>
    </row>
    <row r="241" spans="2:5" ht="17.25" customHeight="1" x14ac:dyDescent="0.25">
      <c r="B241" s="25"/>
      <c r="C241" s="25"/>
      <c r="D241" s="25"/>
      <c r="E241" s="25"/>
    </row>
    <row r="242" spans="2:5" ht="17.25" customHeight="1" x14ac:dyDescent="0.25">
      <c r="B242" s="25"/>
      <c r="C242" s="25"/>
      <c r="D242" s="25"/>
      <c r="E242" s="25"/>
    </row>
    <row r="243" spans="2:5" ht="17.25" customHeight="1" x14ac:dyDescent="0.25">
      <c r="B243" s="25"/>
      <c r="C243" s="25"/>
      <c r="D243" s="25"/>
      <c r="E243" s="25"/>
    </row>
    <row r="244" spans="2:5" ht="17.25" customHeight="1" x14ac:dyDescent="0.25">
      <c r="B244" s="25"/>
      <c r="C244" s="25"/>
      <c r="D244" s="25"/>
      <c r="E244" s="25"/>
    </row>
    <row r="245" spans="2:5" ht="17.25" customHeight="1" x14ac:dyDescent="0.25">
      <c r="B245" s="25"/>
      <c r="C245" s="25"/>
      <c r="D245" s="25"/>
      <c r="E245" s="25"/>
    </row>
    <row r="246" spans="2:5" ht="17.25" customHeight="1" x14ac:dyDescent="0.25">
      <c r="B246" s="25"/>
      <c r="C246" s="25"/>
      <c r="D246" s="25"/>
      <c r="E246" s="25"/>
    </row>
    <row r="247" spans="2:5" ht="17.25" customHeight="1" x14ac:dyDescent="0.25">
      <c r="B247" s="25"/>
      <c r="C247" s="25"/>
      <c r="D247" s="25"/>
      <c r="E247" s="25"/>
    </row>
    <row r="248" spans="2:5" ht="17.25" customHeight="1" x14ac:dyDescent="0.25">
      <c r="B248" s="25"/>
      <c r="C248" s="25"/>
      <c r="D248" s="25"/>
      <c r="E248" s="25"/>
    </row>
    <row r="249" spans="2:5" ht="17.25" customHeight="1" x14ac:dyDescent="0.25">
      <c r="B249" s="25"/>
      <c r="C249" s="25"/>
      <c r="D249" s="25"/>
      <c r="E249" s="25"/>
    </row>
    <row r="250" spans="2:5" ht="17.25" customHeight="1" x14ac:dyDescent="0.25">
      <c r="B250" s="25"/>
      <c r="C250" s="25"/>
      <c r="D250" s="25"/>
      <c r="E250" s="25"/>
    </row>
    <row r="251" spans="2:5" ht="17.25" customHeight="1" x14ac:dyDescent="0.25">
      <c r="B251" s="25"/>
      <c r="C251" s="25"/>
      <c r="D251" s="25"/>
      <c r="E251" s="25"/>
    </row>
    <row r="252" spans="2:5" ht="17.25" customHeight="1" x14ac:dyDescent="0.25">
      <c r="B252" s="25"/>
      <c r="C252" s="25"/>
      <c r="D252" s="25"/>
      <c r="E252" s="25"/>
    </row>
    <row r="253" spans="2:5" ht="17.25" customHeight="1" x14ac:dyDescent="0.25">
      <c r="B253" s="25"/>
      <c r="C253" s="25"/>
      <c r="D253" s="25"/>
      <c r="E253" s="25"/>
    </row>
    <row r="254" spans="2:5" ht="17.25" customHeight="1" x14ac:dyDescent="0.25">
      <c r="B254" s="25"/>
      <c r="C254" s="25"/>
      <c r="D254" s="25"/>
      <c r="E254" s="25"/>
    </row>
    <row r="255" spans="2:5" ht="17.25" customHeight="1" x14ac:dyDescent="0.25">
      <c r="B255" s="25"/>
      <c r="C255" s="25"/>
      <c r="D255" s="25"/>
      <c r="E255" s="25"/>
    </row>
    <row r="256" spans="2:5" ht="17.25" customHeight="1" x14ac:dyDescent="0.25">
      <c r="B256" s="25"/>
      <c r="C256" s="25"/>
      <c r="D256" s="25"/>
      <c r="E256" s="25"/>
    </row>
    <row r="257" spans="2:5" ht="17.25" customHeight="1" x14ac:dyDescent="0.25">
      <c r="B257" s="25"/>
      <c r="C257" s="25"/>
      <c r="D257" s="25"/>
      <c r="E257" s="25"/>
    </row>
    <row r="258" spans="2:5" ht="17.25" customHeight="1" x14ac:dyDescent="0.25">
      <c r="B258" s="25"/>
      <c r="C258" s="25"/>
      <c r="D258" s="25"/>
      <c r="E258" s="25"/>
    </row>
    <row r="259" spans="2:5" ht="17.25" customHeight="1" x14ac:dyDescent="0.25">
      <c r="B259" s="25"/>
      <c r="C259" s="25"/>
      <c r="D259" s="25"/>
      <c r="E259" s="25"/>
    </row>
    <row r="260" spans="2:5" ht="17.25" customHeight="1" x14ac:dyDescent="0.25">
      <c r="B260" s="25"/>
      <c r="C260" s="25"/>
      <c r="D260" s="25"/>
      <c r="E260" s="25"/>
    </row>
    <row r="261" spans="2:5" ht="17.25" customHeight="1" x14ac:dyDescent="0.25">
      <c r="B261" s="25"/>
      <c r="C261" s="25"/>
      <c r="D261" s="25"/>
      <c r="E261" s="25"/>
    </row>
    <row r="262" spans="2:5" ht="17.25" customHeight="1" x14ac:dyDescent="0.25">
      <c r="B262" s="25"/>
      <c r="C262" s="25"/>
      <c r="D262" s="25"/>
      <c r="E262" s="25"/>
    </row>
    <row r="263" spans="2:5" ht="17.25" customHeight="1" x14ac:dyDescent="0.25">
      <c r="B263" s="25"/>
      <c r="C263" s="25"/>
      <c r="D263" s="25"/>
      <c r="E263" s="25"/>
    </row>
    <row r="264" spans="2:5" ht="17.25" customHeight="1" x14ac:dyDescent="0.25">
      <c r="B264" s="25"/>
      <c r="C264" s="25"/>
      <c r="D264" s="25"/>
      <c r="E264" s="25"/>
    </row>
    <row r="265" spans="2:5" ht="17.25" customHeight="1" x14ac:dyDescent="0.25">
      <c r="B265" s="25"/>
      <c r="C265" s="25"/>
      <c r="D265" s="25"/>
      <c r="E265" s="25"/>
    </row>
    <row r="266" spans="2:5" ht="17.25" customHeight="1" x14ac:dyDescent="0.25">
      <c r="B266" s="25"/>
      <c r="C266" s="25"/>
      <c r="D266" s="25"/>
      <c r="E266" s="25"/>
    </row>
    <row r="267" spans="2:5" ht="17.25" customHeight="1" x14ac:dyDescent="0.25">
      <c r="B267" s="25"/>
      <c r="C267" s="25"/>
      <c r="D267" s="25"/>
      <c r="E267" s="25"/>
    </row>
    <row r="268" spans="2:5" ht="17.25" customHeight="1" x14ac:dyDescent="0.25">
      <c r="B268" s="25"/>
      <c r="C268" s="25"/>
      <c r="D268" s="25"/>
      <c r="E268" s="25"/>
    </row>
    <row r="269" spans="2:5" ht="17.25" customHeight="1" x14ac:dyDescent="0.25">
      <c r="B269" s="25"/>
      <c r="C269" s="25"/>
      <c r="D269" s="25"/>
      <c r="E269" s="25"/>
    </row>
    <row r="270" spans="2:5" ht="17.25" customHeight="1" x14ac:dyDescent="0.25">
      <c r="B270" s="25"/>
      <c r="C270" s="25"/>
      <c r="D270" s="25"/>
      <c r="E270" s="25"/>
    </row>
    <row r="271" spans="2:5" ht="17.25" customHeight="1" x14ac:dyDescent="0.25">
      <c r="B271" s="25"/>
      <c r="C271" s="25"/>
      <c r="D271" s="25"/>
      <c r="E271" s="25"/>
    </row>
    <row r="272" spans="2:5" ht="17.25" customHeight="1" x14ac:dyDescent="0.25">
      <c r="B272" s="25"/>
      <c r="C272" s="25"/>
      <c r="D272" s="25"/>
      <c r="E272" s="25"/>
    </row>
    <row r="273" spans="2:5" ht="17.25" customHeight="1" x14ac:dyDescent="0.25">
      <c r="B273" s="25"/>
      <c r="C273" s="25"/>
      <c r="D273" s="25"/>
      <c r="E273" s="25"/>
    </row>
    <row r="274" spans="2:5" ht="17.25" customHeight="1" x14ac:dyDescent="0.25">
      <c r="B274" s="25"/>
      <c r="C274" s="25"/>
      <c r="D274" s="25"/>
      <c r="E274" s="25"/>
    </row>
    <row r="275" spans="2:5" ht="17.25" customHeight="1" x14ac:dyDescent="0.25">
      <c r="B275" s="25"/>
      <c r="C275" s="25"/>
      <c r="D275" s="25"/>
      <c r="E275" s="25"/>
    </row>
    <row r="276" spans="2:5" ht="17.25" customHeight="1" x14ac:dyDescent="0.25">
      <c r="B276" s="25"/>
      <c r="C276" s="25"/>
      <c r="D276" s="25"/>
      <c r="E276" s="25"/>
    </row>
    <row r="277" spans="2:5" ht="17.25" customHeight="1" x14ac:dyDescent="0.25">
      <c r="B277" s="25"/>
      <c r="C277" s="25"/>
      <c r="D277" s="25"/>
      <c r="E277" s="25"/>
    </row>
    <row r="278" spans="2:5" ht="17.25" customHeight="1" x14ac:dyDescent="0.25">
      <c r="B278" s="25"/>
      <c r="C278" s="25"/>
      <c r="D278" s="25"/>
      <c r="E278" s="25"/>
    </row>
    <row r="279" spans="2:5" ht="17.25" customHeight="1" x14ac:dyDescent="0.25">
      <c r="B279" s="25"/>
      <c r="C279" s="25"/>
      <c r="D279" s="25"/>
      <c r="E279" s="25"/>
    </row>
    <row r="280" spans="2:5" ht="17.25" customHeight="1" x14ac:dyDescent="0.25">
      <c r="B280" s="25"/>
      <c r="C280" s="25"/>
      <c r="D280" s="25"/>
      <c r="E280" s="25"/>
    </row>
    <row r="281" spans="2:5" ht="17.25" customHeight="1" x14ac:dyDescent="0.25">
      <c r="B281" s="25"/>
      <c r="C281" s="25"/>
      <c r="D281" s="25"/>
      <c r="E281" s="25"/>
    </row>
    <row r="282" spans="2:5" ht="17.25" customHeight="1" x14ac:dyDescent="0.25">
      <c r="B282" s="25"/>
      <c r="C282" s="25"/>
      <c r="D282" s="25"/>
      <c r="E282" s="25"/>
    </row>
    <row r="283" spans="2:5" ht="17.25" customHeight="1" x14ac:dyDescent="0.25">
      <c r="B283" s="25"/>
      <c r="C283" s="25"/>
      <c r="D283" s="25"/>
      <c r="E283" s="25"/>
    </row>
    <row r="284" spans="2:5" ht="17.25" customHeight="1" x14ac:dyDescent="0.25">
      <c r="B284" s="25"/>
      <c r="C284" s="25"/>
      <c r="D284" s="25"/>
      <c r="E284" s="25"/>
    </row>
    <row r="285" spans="2:5" ht="17.25" customHeight="1" x14ac:dyDescent="0.25">
      <c r="B285" s="25"/>
      <c r="C285" s="25"/>
      <c r="D285" s="25"/>
      <c r="E285" s="25"/>
    </row>
    <row r="286" spans="2:5" ht="17.25" customHeight="1" x14ac:dyDescent="0.25">
      <c r="B286" s="25"/>
      <c r="C286" s="25"/>
      <c r="D286" s="25"/>
      <c r="E286" s="25"/>
    </row>
    <row r="287" spans="2:5" ht="17.25" customHeight="1" x14ac:dyDescent="0.25">
      <c r="B287" s="25"/>
      <c r="C287" s="25"/>
      <c r="D287" s="25"/>
      <c r="E287" s="25"/>
    </row>
    <row r="288" spans="2:5" ht="17.25" customHeight="1" x14ac:dyDescent="0.25">
      <c r="B288" s="25"/>
      <c r="C288" s="25"/>
      <c r="D288" s="25"/>
      <c r="E288" s="25"/>
    </row>
    <row r="289" spans="2:5" ht="17.25" customHeight="1" x14ac:dyDescent="0.25">
      <c r="B289" s="25"/>
      <c r="C289" s="25"/>
      <c r="D289" s="25"/>
      <c r="E289" s="25"/>
    </row>
    <row r="290" spans="2:5" ht="17.25" customHeight="1" x14ac:dyDescent="0.25">
      <c r="B290" s="25"/>
      <c r="C290" s="25"/>
      <c r="D290" s="25"/>
      <c r="E290" s="25"/>
    </row>
    <row r="291" spans="2:5" ht="17.25" customHeight="1" x14ac:dyDescent="0.25">
      <c r="B291" s="25"/>
      <c r="C291" s="25"/>
      <c r="D291" s="25"/>
      <c r="E291" s="25"/>
    </row>
    <row r="292" spans="2:5" ht="17.25" customHeight="1" x14ac:dyDescent="0.25">
      <c r="B292" s="25"/>
      <c r="C292" s="25"/>
      <c r="D292" s="25"/>
      <c r="E292" s="25"/>
    </row>
    <row r="293" spans="2:5" ht="17.25" customHeight="1" x14ac:dyDescent="0.25">
      <c r="B293" s="25"/>
      <c r="C293" s="25"/>
      <c r="D293" s="25"/>
      <c r="E293" s="25"/>
    </row>
    <row r="294" spans="2:5" ht="17.25" customHeight="1" x14ac:dyDescent="0.25">
      <c r="B294" s="25"/>
      <c r="C294" s="25"/>
      <c r="D294" s="25"/>
      <c r="E294" s="25"/>
    </row>
    <row r="295" spans="2:5" ht="17.25" customHeight="1" x14ac:dyDescent="0.25">
      <c r="B295" s="25"/>
      <c r="C295" s="25"/>
      <c r="D295" s="25"/>
      <c r="E295" s="25"/>
    </row>
    <row r="296" spans="2:5" ht="17.25" customHeight="1" x14ac:dyDescent="0.25">
      <c r="B296" s="25"/>
      <c r="C296" s="25"/>
      <c r="D296" s="25"/>
      <c r="E296" s="25"/>
    </row>
    <row r="297" spans="2:5" ht="17.25" customHeight="1" x14ac:dyDescent="0.25">
      <c r="B297" s="25"/>
      <c r="C297" s="25"/>
      <c r="D297" s="25"/>
      <c r="E297" s="25"/>
    </row>
    <row r="298" spans="2:5" ht="17.25" customHeight="1" x14ac:dyDescent="0.25">
      <c r="B298" s="25"/>
      <c r="C298" s="25"/>
      <c r="D298" s="25"/>
      <c r="E298" s="25"/>
    </row>
    <row r="299" spans="2:5" ht="17.25" customHeight="1" x14ac:dyDescent="0.25">
      <c r="B299" s="25"/>
      <c r="C299" s="25"/>
      <c r="D299" s="25"/>
      <c r="E299" s="25"/>
    </row>
    <row r="300" spans="2:5" ht="17.25" customHeight="1" x14ac:dyDescent="0.25">
      <c r="B300" s="25"/>
      <c r="C300" s="25"/>
      <c r="D300" s="25"/>
      <c r="E300" s="25"/>
    </row>
    <row r="301" spans="2:5" ht="17.25" customHeight="1" x14ac:dyDescent="0.25">
      <c r="B301" s="25"/>
      <c r="C301" s="25"/>
      <c r="D301" s="25"/>
      <c r="E301" s="25"/>
    </row>
    <row r="302" spans="2:5" ht="17.25" customHeight="1" x14ac:dyDescent="0.25">
      <c r="B302" s="25"/>
      <c r="C302" s="25"/>
      <c r="D302" s="25"/>
      <c r="E302" s="25"/>
    </row>
    <row r="303" spans="2:5" ht="17.25" customHeight="1" x14ac:dyDescent="0.25">
      <c r="B303" s="25"/>
      <c r="C303" s="25"/>
      <c r="D303" s="25"/>
      <c r="E303" s="25"/>
    </row>
    <row r="304" spans="2:5" ht="17.25" customHeight="1" x14ac:dyDescent="0.25">
      <c r="B304" s="25"/>
      <c r="C304" s="25"/>
      <c r="D304" s="25"/>
      <c r="E304" s="25"/>
    </row>
    <row r="305" spans="2:5" ht="17.25" customHeight="1" x14ac:dyDescent="0.25">
      <c r="B305" s="25"/>
      <c r="C305" s="25"/>
      <c r="D305" s="25"/>
      <c r="E305" s="25"/>
    </row>
    <row r="306" spans="2:5" ht="17.25" customHeight="1" x14ac:dyDescent="0.25">
      <c r="B306" s="25"/>
      <c r="C306" s="25"/>
      <c r="D306" s="25"/>
      <c r="E306" s="25"/>
    </row>
    <row r="307" spans="2:5" ht="17.25" customHeight="1" x14ac:dyDescent="0.25">
      <c r="B307" s="25"/>
      <c r="C307" s="25"/>
      <c r="D307" s="25"/>
      <c r="E307" s="25"/>
    </row>
    <row r="308" spans="2:5" ht="17.25" customHeight="1" x14ac:dyDescent="0.25">
      <c r="B308" s="25"/>
      <c r="C308" s="25"/>
      <c r="D308" s="25"/>
      <c r="E308" s="25"/>
    </row>
    <row r="309" spans="2:5" ht="17.25" customHeight="1" x14ac:dyDescent="0.25">
      <c r="B309" s="25"/>
      <c r="C309" s="25"/>
      <c r="D309" s="25"/>
      <c r="E309" s="25"/>
    </row>
    <row r="310" spans="2:5" ht="17.25" customHeight="1" x14ac:dyDescent="0.25">
      <c r="B310" s="25"/>
      <c r="C310" s="25"/>
      <c r="D310" s="25"/>
      <c r="E310" s="25"/>
    </row>
    <row r="311" spans="2:5" ht="17.25" customHeight="1" x14ac:dyDescent="0.25">
      <c r="B311" s="25"/>
      <c r="C311" s="25"/>
      <c r="D311" s="25"/>
      <c r="E311" s="25"/>
    </row>
    <row r="312" spans="2:5" ht="17.25" customHeight="1" x14ac:dyDescent="0.25">
      <c r="B312" s="25"/>
      <c r="C312" s="25"/>
      <c r="D312" s="25"/>
      <c r="E312" s="25"/>
    </row>
    <row r="313" spans="2:5" ht="17.25" customHeight="1" x14ac:dyDescent="0.25">
      <c r="B313" s="25"/>
      <c r="C313" s="25"/>
      <c r="D313" s="25"/>
      <c r="E313" s="25"/>
    </row>
    <row r="314" spans="2:5" ht="17.25" customHeight="1" x14ac:dyDescent="0.25">
      <c r="B314" s="25"/>
      <c r="C314" s="25"/>
      <c r="D314" s="25"/>
      <c r="E314" s="25"/>
    </row>
    <row r="315" spans="2:5" ht="17.25" customHeight="1" x14ac:dyDescent="0.25">
      <c r="B315" s="25"/>
      <c r="C315" s="25"/>
      <c r="D315" s="25"/>
      <c r="E315" s="25"/>
    </row>
    <row r="316" spans="2:5" ht="17.25" customHeight="1" x14ac:dyDescent="0.25">
      <c r="B316" s="25"/>
      <c r="C316" s="25"/>
      <c r="D316" s="25"/>
      <c r="E316" s="25"/>
    </row>
    <row r="317" spans="2:5" ht="17.25" customHeight="1" x14ac:dyDescent="0.25">
      <c r="B317" s="25"/>
      <c r="C317" s="25"/>
      <c r="D317" s="25"/>
      <c r="E317" s="25"/>
    </row>
    <row r="318" spans="2:5" ht="17.25" customHeight="1" x14ac:dyDescent="0.25">
      <c r="B318" s="25"/>
      <c r="C318" s="25"/>
      <c r="D318" s="25"/>
      <c r="E318" s="25"/>
    </row>
    <row r="319" spans="2:5" ht="17.25" customHeight="1" x14ac:dyDescent="0.25">
      <c r="B319" s="25"/>
      <c r="C319" s="25"/>
      <c r="D319" s="25"/>
      <c r="E319" s="25"/>
    </row>
    <row r="320" spans="2:5" ht="17.25" customHeight="1" x14ac:dyDescent="0.25">
      <c r="B320" s="25"/>
      <c r="C320" s="25"/>
      <c r="D320" s="25"/>
      <c r="E320" s="25"/>
    </row>
    <row r="321" spans="2:5" ht="17.25" customHeight="1" x14ac:dyDescent="0.25">
      <c r="B321" s="25"/>
      <c r="C321" s="25"/>
      <c r="D321" s="25"/>
      <c r="E321" s="25"/>
    </row>
    <row r="322" spans="2:5" ht="17.25" customHeight="1" x14ac:dyDescent="0.25">
      <c r="B322" s="25"/>
      <c r="C322" s="25"/>
      <c r="D322" s="25"/>
      <c r="E322" s="25"/>
    </row>
    <row r="323" spans="2:5" ht="17.25" customHeight="1" x14ac:dyDescent="0.25">
      <c r="B323" s="25"/>
      <c r="C323" s="25"/>
      <c r="D323" s="25"/>
      <c r="E323" s="25"/>
    </row>
    <row r="324" spans="2:5" ht="17.25" customHeight="1" x14ac:dyDescent="0.25">
      <c r="B324" s="25"/>
      <c r="C324" s="25"/>
      <c r="D324" s="25"/>
      <c r="E324" s="25"/>
    </row>
    <row r="325" spans="2:5" ht="17.25" customHeight="1" x14ac:dyDescent="0.25">
      <c r="B325" s="25"/>
      <c r="C325" s="25"/>
      <c r="D325" s="25"/>
      <c r="E325" s="25"/>
    </row>
    <row r="326" spans="2:5" ht="17.25" customHeight="1" x14ac:dyDescent="0.25">
      <c r="B326" s="25"/>
      <c r="C326" s="25"/>
      <c r="D326" s="25"/>
      <c r="E326" s="25"/>
    </row>
    <row r="327" spans="2:5" ht="17.25" customHeight="1" x14ac:dyDescent="0.25">
      <c r="B327" s="25"/>
      <c r="C327" s="25"/>
      <c r="D327" s="25"/>
      <c r="E327" s="25"/>
    </row>
    <row r="328" spans="2:5" ht="17.25" customHeight="1" x14ac:dyDescent="0.25">
      <c r="B328" s="25"/>
      <c r="C328" s="25"/>
      <c r="D328" s="25"/>
      <c r="E328" s="25"/>
    </row>
    <row r="329" spans="2:5" ht="17.25" customHeight="1" x14ac:dyDescent="0.25">
      <c r="B329" s="25"/>
      <c r="C329" s="25"/>
      <c r="D329" s="25"/>
      <c r="E329" s="25"/>
    </row>
    <row r="330" spans="2:5" ht="17.25" customHeight="1" x14ac:dyDescent="0.25">
      <c r="B330" s="25"/>
      <c r="C330" s="25"/>
      <c r="D330" s="25"/>
      <c r="E330" s="25"/>
    </row>
    <row r="331" spans="2:5" ht="17.25" customHeight="1" x14ac:dyDescent="0.25">
      <c r="B331" s="25"/>
      <c r="C331" s="25"/>
      <c r="D331" s="25"/>
      <c r="E331" s="25"/>
    </row>
    <row r="332" spans="2:5" ht="17.25" customHeight="1" x14ac:dyDescent="0.25">
      <c r="B332" s="25"/>
      <c r="C332" s="25"/>
      <c r="D332" s="25"/>
      <c r="E332" s="25"/>
    </row>
    <row r="333" spans="2:5" ht="17.25" customHeight="1" x14ac:dyDescent="0.25">
      <c r="B333" s="25"/>
      <c r="C333" s="25"/>
      <c r="D333" s="25"/>
      <c r="E333" s="25"/>
    </row>
    <row r="334" spans="2:5" ht="17.25" customHeight="1" x14ac:dyDescent="0.25">
      <c r="B334" s="25"/>
      <c r="C334" s="25"/>
      <c r="D334" s="25"/>
      <c r="E334" s="25"/>
    </row>
    <row r="335" spans="2:5" ht="17.25" customHeight="1" x14ac:dyDescent="0.25">
      <c r="B335" s="25"/>
      <c r="C335" s="25"/>
      <c r="D335" s="25"/>
      <c r="E335" s="25"/>
    </row>
    <row r="336" spans="2:5" ht="17.25" customHeight="1" x14ac:dyDescent="0.25">
      <c r="B336" s="25"/>
      <c r="C336" s="25"/>
      <c r="D336" s="25"/>
      <c r="E336" s="25"/>
    </row>
    <row r="337" spans="2:5" ht="17.25" customHeight="1" x14ac:dyDescent="0.25">
      <c r="B337" s="25"/>
      <c r="C337" s="25"/>
      <c r="D337" s="25"/>
      <c r="E337" s="25"/>
    </row>
    <row r="338" spans="2:5" ht="17.25" customHeight="1" x14ac:dyDescent="0.25">
      <c r="B338" s="25"/>
      <c r="C338" s="25"/>
      <c r="D338" s="25"/>
      <c r="E338" s="25"/>
    </row>
    <row r="339" spans="2:5" ht="17.25" customHeight="1" x14ac:dyDescent="0.25">
      <c r="B339" s="25"/>
      <c r="C339" s="25"/>
      <c r="D339" s="25"/>
      <c r="E339" s="25"/>
    </row>
    <row r="340" spans="2:5" ht="17.25" customHeight="1" x14ac:dyDescent="0.25">
      <c r="B340" s="25"/>
      <c r="C340" s="25"/>
      <c r="D340" s="25"/>
      <c r="E340" s="25"/>
    </row>
    <row r="341" spans="2:5" ht="17.25" customHeight="1" x14ac:dyDescent="0.25">
      <c r="B341" s="25"/>
      <c r="C341" s="25"/>
      <c r="D341" s="25"/>
      <c r="E341" s="25"/>
    </row>
    <row r="342" spans="2:5" ht="17.25" customHeight="1" x14ac:dyDescent="0.25">
      <c r="B342" s="25"/>
      <c r="C342" s="25"/>
      <c r="D342" s="25"/>
      <c r="E342" s="25"/>
    </row>
    <row r="343" spans="2:5" ht="17.25" customHeight="1" x14ac:dyDescent="0.25">
      <c r="B343" s="25"/>
      <c r="C343" s="25"/>
      <c r="D343" s="25"/>
      <c r="E343" s="25"/>
    </row>
    <row r="344" spans="2:5" ht="17.25" customHeight="1" x14ac:dyDescent="0.25">
      <c r="B344" s="25"/>
      <c r="C344" s="25"/>
      <c r="D344" s="25"/>
      <c r="E344" s="25"/>
    </row>
    <row r="345" spans="2:5" ht="17.25" customHeight="1" x14ac:dyDescent="0.25">
      <c r="B345" s="25"/>
      <c r="C345" s="25"/>
      <c r="D345" s="25"/>
      <c r="E345" s="25"/>
    </row>
    <row r="346" spans="2:5" ht="17.25" customHeight="1" x14ac:dyDescent="0.25">
      <c r="B346" s="25"/>
      <c r="C346" s="25"/>
      <c r="D346" s="25"/>
      <c r="E346" s="25"/>
    </row>
    <row r="347" spans="2:5" ht="17.25" customHeight="1" x14ac:dyDescent="0.25">
      <c r="B347" s="25"/>
      <c r="C347" s="25"/>
      <c r="D347" s="25"/>
      <c r="E347" s="25"/>
    </row>
    <row r="348" spans="2:5" ht="17.25" customHeight="1" x14ac:dyDescent="0.25">
      <c r="B348" s="25"/>
      <c r="C348" s="25"/>
      <c r="D348" s="25"/>
      <c r="E348" s="25"/>
    </row>
    <row r="349" spans="2:5" ht="17.25" customHeight="1" x14ac:dyDescent="0.25">
      <c r="B349" s="25"/>
      <c r="C349" s="25"/>
      <c r="D349" s="25"/>
      <c r="E349" s="25"/>
    </row>
    <row r="350" spans="2:5" ht="17.25" customHeight="1" x14ac:dyDescent="0.25">
      <c r="B350" s="25"/>
      <c r="C350" s="25"/>
      <c r="D350" s="25"/>
      <c r="E350" s="25"/>
    </row>
    <row r="351" spans="2:5" ht="17.25" customHeight="1" x14ac:dyDescent="0.25">
      <c r="B351" s="25"/>
      <c r="C351" s="25"/>
      <c r="D351" s="25"/>
      <c r="E351" s="25"/>
    </row>
    <row r="352" spans="2:5" ht="17.25" customHeight="1" x14ac:dyDescent="0.25">
      <c r="B352" s="25"/>
      <c r="C352" s="25"/>
      <c r="D352" s="25"/>
      <c r="E352" s="25"/>
    </row>
    <row r="353" spans="2:5" ht="17.25" customHeight="1" x14ac:dyDescent="0.25">
      <c r="B353" s="25"/>
      <c r="C353" s="25"/>
      <c r="D353" s="25"/>
      <c r="E353" s="25"/>
    </row>
    <row r="354" spans="2:5" ht="17.25" customHeight="1" x14ac:dyDescent="0.25">
      <c r="B354" s="25"/>
      <c r="C354" s="25"/>
      <c r="D354" s="25"/>
      <c r="E354" s="25"/>
    </row>
    <row r="355" spans="2:5" ht="17.25" customHeight="1" x14ac:dyDescent="0.25">
      <c r="B355" s="25"/>
      <c r="C355" s="25"/>
      <c r="D355" s="25"/>
      <c r="E355" s="25"/>
    </row>
    <row r="356" spans="2:5" ht="17.25" customHeight="1" x14ac:dyDescent="0.25">
      <c r="B356" s="25"/>
      <c r="C356" s="25"/>
      <c r="D356" s="25"/>
      <c r="E356" s="25"/>
    </row>
    <row r="357" spans="2:5" ht="17.25" customHeight="1" x14ac:dyDescent="0.25">
      <c r="B357" s="25"/>
      <c r="C357" s="25"/>
      <c r="D357" s="25"/>
      <c r="E357" s="25"/>
    </row>
    <row r="358" spans="2:5" ht="17.25" customHeight="1" x14ac:dyDescent="0.25">
      <c r="B358" s="25"/>
      <c r="C358" s="25"/>
      <c r="D358" s="25"/>
      <c r="E358" s="25"/>
    </row>
    <row r="359" spans="2:5" ht="17.25" customHeight="1" x14ac:dyDescent="0.25">
      <c r="B359" s="25"/>
      <c r="C359" s="25"/>
      <c r="D359" s="25"/>
      <c r="E359" s="25"/>
    </row>
    <row r="360" spans="2:5" ht="17.25" customHeight="1" x14ac:dyDescent="0.25">
      <c r="B360" s="25"/>
      <c r="C360" s="25"/>
      <c r="D360" s="25"/>
      <c r="E360" s="25"/>
    </row>
    <row r="361" spans="2:5" ht="17.25" customHeight="1" x14ac:dyDescent="0.25">
      <c r="B361" s="25"/>
      <c r="C361" s="25"/>
      <c r="D361" s="25"/>
      <c r="E361" s="25"/>
    </row>
    <row r="362" spans="2:5" ht="17.25" customHeight="1" x14ac:dyDescent="0.25">
      <c r="B362" s="25"/>
      <c r="C362" s="25"/>
      <c r="D362" s="25"/>
      <c r="E362" s="25"/>
    </row>
    <row r="363" spans="2:5" ht="17.25" customHeight="1" x14ac:dyDescent="0.25">
      <c r="B363" s="25"/>
      <c r="C363" s="25"/>
      <c r="D363" s="25"/>
      <c r="E363" s="25"/>
    </row>
    <row r="364" spans="2:5" ht="17.25" customHeight="1" x14ac:dyDescent="0.25">
      <c r="B364" s="25"/>
      <c r="C364" s="25"/>
      <c r="D364" s="25"/>
      <c r="E364" s="25"/>
    </row>
    <row r="365" spans="2:5" ht="17.25" customHeight="1" x14ac:dyDescent="0.25">
      <c r="B365" s="25"/>
      <c r="C365" s="25"/>
      <c r="D365" s="25"/>
      <c r="E365" s="25"/>
    </row>
    <row r="366" spans="2:5" ht="17.25" customHeight="1" x14ac:dyDescent="0.25">
      <c r="B366" s="25"/>
      <c r="C366" s="25"/>
      <c r="D366" s="25"/>
      <c r="E366" s="25"/>
    </row>
    <row r="367" spans="2:5" ht="17.25" customHeight="1" x14ac:dyDescent="0.25">
      <c r="B367" s="25"/>
      <c r="C367" s="25"/>
      <c r="D367" s="25"/>
      <c r="E367" s="25"/>
    </row>
    <row r="368" spans="2:5" ht="17.25" customHeight="1" x14ac:dyDescent="0.25">
      <c r="B368" s="25"/>
      <c r="C368" s="25"/>
      <c r="D368" s="25"/>
      <c r="E368" s="25"/>
    </row>
    <row r="369" spans="2:5" ht="17.25" customHeight="1" x14ac:dyDescent="0.25">
      <c r="B369" s="25"/>
      <c r="C369" s="25"/>
      <c r="D369" s="25"/>
      <c r="E369" s="25"/>
    </row>
    <row r="370" spans="2:5" ht="17.25" customHeight="1" x14ac:dyDescent="0.25">
      <c r="B370" s="25"/>
      <c r="C370" s="25"/>
      <c r="D370" s="25"/>
      <c r="E370" s="25"/>
    </row>
    <row r="371" spans="2:5" ht="17.25" customHeight="1" x14ac:dyDescent="0.25">
      <c r="B371" s="25"/>
      <c r="C371" s="25"/>
      <c r="D371" s="25"/>
      <c r="E371" s="25"/>
    </row>
    <row r="372" spans="2:5" ht="17.25" customHeight="1" x14ac:dyDescent="0.25">
      <c r="B372" s="25"/>
      <c r="C372" s="25"/>
      <c r="D372" s="25"/>
      <c r="E372" s="25"/>
    </row>
    <row r="373" spans="2:5" ht="17.25" customHeight="1" x14ac:dyDescent="0.25">
      <c r="B373" s="25"/>
      <c r="C373" s="25"/>
      <c r="D373" s="25"/>
      <c r="E373" s="25"/>
    </row>
    <row r="374" spans="2:5" ht="17.25" customHeight="1" x14ac:dyDescent="0.25">
      <c r="B374" s="25"/>
      <c r="C374" s="25"/>
      <c r="D374" s="25"/>
      <c r="E374" s="25"/>
    </row>
    <row r="375" spans="2:5" ht="17.25" customHeight="1" x14ac:dyDescent="0.25">
      <c r="B375" s="25"/>
      <c r="C375" s="25"/>
      <c r="D375" s="25"/>
      <c r="E375" s="25"/>
    </row>
    <row r="376" spans="2:5" ht="17.25" customHeight="1" x14ac:dyDescent="0.25">
      <c r="B376" s="25"/>
      <c r="C376" s="25"/>
      <c r="D376" s="25"/>
      <c r="E376" s="25"/>
    </row>
    <row r="377" spans="2:5" ht="17.25" customHeight="1" x14ac:dyDescent="0.25">
      <c r="B377" s="25"/>
      <c r="C377" s="25"/>
      <c r="D377" s="25"/>
      <c r="E377" s="25"/>
    </row>
    <row r="378" spans="2:5" ht="17.25" customHeight="1" x14ac:dyDescent="0.25">
      <c r="B378" s="25"/>
      <c r="C378" s="25"/>
      <c r="D378" s="25"/>
      <c r="E378" s="25"/>
    </row>
    <row r="379" spans="2:5" ht="17.25" customHeight="1" x14ac:dyDescent="0.25">
      <c r="B379" s="25"/>
      <c r="C379" s="25"/>
      <c r="D379" s="25"/>
      <c r="E379" s="25"/>
    </row>
    <row r="380" spans="2:5" ht="17.25" customHeight="1" x14ac:dyDescent="0.25">
      <c r="B380" s="25"/>
      <c r="C380" s="25"/>
      <c r="D380" s="25"/>
      <c r="E380" s="25"/>
    </row>
    <row r="381" spans="2:5" ht="17.25" customHeight="1" x14ac:dyDescent="0.25">
      <c r="B381" s="25"/>
      <c r="C381" s="25"/>
      <c r="D381" s="25"/>
      <c r="E381" s="25"/>
    </row>
    <row r="382" spans="2:5" ht="17.25" customHeight="1" x14ac:dyDescent="0.25">
      <c r="B382" s="25"/>
      <c r="C382" s="25"/>
      <c r="D382" s="25"/>
      <c r="E382" s="25"/>
    </row>
    <row r="383" spans="2:5" ht="17.25" customHeight="1" x14ac:dyDescent="0.25">
      <c r="B383" s="25"/>
      <c r="C383" s="25"/>
      <c r="D383" s="25"/>
      <c r="E383" s="25"/>
    </row>
    <row r="384" spans="2:5" ht="17.25" customHeight="1" x14ac:dyDescent="0.25">
      <c r="B384" s="25"/>
      <c r="C384" s="25"/>
      <c r="D384" s="25"/>
      <c r="E384" s="25"/>
    </row>
    <row r="385" spans="2:5" ht="17.25" customHeight="1" x14ac:dyDescent="0.25">
      <c r="B385" s="25"/>
      <c r="C385" s="25"/>
      <c r="D385" s="25"/>
      <c r="E385" s="25"/>
    </row>
    <row r="386" spans="2:5" ht="17.25" customHeight="1" x14ac:dyDescent="0.25">
      <c r="B386" s="25"/>
      <c r="C386" s="25"/>
      <c r="D386" s="25"/>
      <c r="E386" s="25"/>
    </row>
    <row r="387" spans="2:5" ht="17.25" customHeight="1" x14ac:dyDescent="0.25">
      <c r="B387" s="25"/>
      <c r="C387" s="25"/>
      <c r="D387" s="25"/>
      <c r="E387" s="25"/>
    </row>
    <row r="388" spans="2:5" ht="17.25" customHeight="1" x14ac:dyDescent="0.25">
      <c r="B388" s="25"/>
      <c r="C388" s="25"/>
      <c r="D388" s="25"/>
      <c r="E388" s="25"/>
    </row>
    <row r="389" spans="2:5" ht="17.25" customHeight="1" x14ac:dyDescent="0.25">
      <c r="B389" s="25"/>
      <c r="C389" s="25"/>
      <c r="D389" s="25"/>
      <c r="E389" s="25"/>
    </row>
    <row r="390" spans="2:5" ht="17.25" customHeight="1" x14ac:dyDescent="0.25">
      <c r="B390" s="25"/>
      <c r="C390" s="25"/>
      <c r="D390" s="25"/>
      <c r="E390" s="25"/>
    </row>
    <row r="391" spans="2:5" ht="17.25" customHeight="1" x14ac:dyDescent="0.25">
      <c r="B391" s="25"/>
      <c r="C391" s="25"/>
      <c r="D391" s="25"/>
      <c r="E391" s="25"/>
    </row>
    <row r="392" spans="2:5" ht="17.25" customHeight="1" x14ac:dyDescent="0.25">
      <c r="B392" s="25"/>
      <c r="C392" s="25"/>
      <c r="D392" s="25"/>
      <c r="E392" s="25"/>
    </row>
    <row r="393" spans="2:5" ht="17.25" customHeight="1" x14ac:dyDescent="0.25">
      <c r="B393" s="25"/>
      <c r="C393" s="25"/>
      <c r="D393" s="25"/>
      <c r="E393" s="25"/>
    </row>
  </sheetData>
  <mergeCells count="76">
    <mergeCell ref="D9:E9"/>
    <mergeCell ref="B2:E2"/>
    <mergeCell ref="B3:E3"/>
    <mergeCell ref="B4:E4"/>
    <mergeCell ref="B6:E6"/>
    <mergeCell ref="D8:E8"/>
    <mergeCell ref="B34:E34"/>
    <mergeCell ref="D10:E10"/>
    <mergeCell ref="D11:E11"/>
    <mergeCell ref="D13:E13"/>
    <mergeCell ref="D14:E14"/>
    <mergeCell ref="D15:E15"/>
    <mergeCell ref="D16:E16"/>
    <mergeCell ref="D17:E17"/>
    <mergeCell ref="D18:E18"/>
    <mergeCell ref="D19:E19"/>
    <mergeCell ref="B22:E22"/>
    <mergeCell ref="B31:D31"/>
    <mergeCell ref="C67:D67"/>
    <mergeCell ref="B36:E36"/>
    <mergeCell ref="B41:C41"/>
    <mergeCell ref="B43:D43"/>
    <mergeCell ref="B45:E45"/>
    <mergeCell ref="B56:C56"/>
    <mergeCell ref="B58:E58"/>
    <mergeCell ref="C62:D62"/>
    <mergeCell ref="C63:D63"/>
    <mergeCell ref="C64:D64"/>
    <mergeCell ref="C65:D65"/>
    <mergeCell ref="C66:D66"/>
    <mergeCell ref="B93:E93"/>
    <mergeCell ref="C68:D68"/>
    <mergeCell ref="C69:D69"/>
    <mergeCell ref="B70:D70"/>
    <mergeCell ref="B72:E72"/>
    <mergeCell ref="C74:D74"/>
    <mergeCell ref="C75:D75"/>
    <mergeCell ref="C76:D76"/>
    <mergeCell ref="C77:D77"/>
    <mergeCell ref="B78:D78"/>
    <mergeCell ref="B81:E81"/>
    <mergeCell ref="B90:D90"/>
    <mergeCell ref="C125:D125"/>
    <mergeCell ref="B95:E95"/>
    <mergeCell ref="B105:C105"/>
    <mergeCell ref="B107:C107"/>
    <mergeCell ref="B109:D109"/>
    <mergeCell ref="B113:C113"/>
    <mergeCell ref="B115:E115"/>
    <mergeCell ref="C117:D117"/>
    <mergeCell ref="C118:D118"/>
    <mergeCell ref="C119:D119"/>
    <mergeCell ref="B120:D120"/>
    <mergeCell ref="B123:E123"/>
    <mergeCell ref="C150:D150"/>
    <mergeCell ref="C126:D126"/>
    <mergeCell ref="C127:D127"/>
    <mergeCell ref="C128:D128"/>
    <mergeCell ref="C129:D129"/>
    <mergeCell ref="C130:D130"/>
    <mergeCell ref="B131:D131"/>
    <mergeCell ref="B134:E134"/>
    <mergeCell ref="B143:C143"/>
    <mergeCell ref="B146:E146"/>
    <mergeCell ref="C148:D148"/>
    <mergeCell ref="C149:D149"/>
    <mergeCell ref="B158:E158"/>
    <mergeCell ref="C160:D160"/>
    <mergeCell ref="C161:D161"/>
    <mergeCell ref="C162:D162"/>
    <mergeCell ref="C151:D151"/>
    <mergeCell ref="C152:D152"/>
    <mergeCell ref="C153:D153"/>
    <mergeCell ref="B154:D154"/>
    <mergeCell ref="C155:D155"/>
    <mergeCell ref="B156:D156"/>
  </mergeCells>
  <pageMargins left="0.7" right="0.7" top="0.75" bottom="0.75" header="0.511811023622047" footer="0.511811023622047"/>
  <pageSetup paperSize="9" fitToHeight="0" orientation="portrait" horizontalDpi="300" verticalDpi="300"/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3"/>
  <sheetViews>
    <sheetView topLeftCell="A88" zoomScale="90" zoomScaleNormal="90" workbookViewId="0">
      <selection activeCell="D112" sqref="D112"/>
    </sheetView>
  </sheetViews>
  <sheetFormatPr defaultColWidth="9.140625" defaultRowHeight="15" x14ac:dyDescent="0.25"/>
  <cols>
    <col min="1" max="1" width="3.140625" style="1" customWidth="1"/>
    <col min="2" max="2" width="10" style="49" customWidth="1"/>
    <col min="3" max="3" width="67" style="49" customWidth="1"/>
    <col min="4" max="5" width="15.5703125" style="49" customWidth="1"/>
    <col min="6" max="6" width="3.140625" style="1" customWidth="1"/>
    <col min="7" max="1024" width="9.140625" style="49"/>
  </cols>
  <sheetData>
    <row r="1" spans="1:12" ht="17.25" customHeight="1" x14ac:dyDescent="0.25">
      <c r="B1" s="25"/>
      <c r="C1" s="25"/>
      <c r="D1" s="25"/>
      <c r="E1" s="25"/>
    </row>
    <row r="2" spans="1:12" ht="17.25" customHeight="1" x14ac:dyDescent="0.25">
      <c r="B2" s="205" t="s">
        <v>0</v>
      </c>
      <c r="C2" s="205"/>
      <c r="D2" s="205"/>
      <c r="E2" s="205"/>
    </row>
    <row r="3" spans="1:12" ht="17.25" customHeight="1" x14ac:dyDescent="0.25">
      <c r="B3" s="205" t="s">
        <v>1</v>
      </c>
      <c r="C3" s="205"/>
      <c r="D3" s="205"/>
      <c r="E3" s="205"/>
    </row>
    <row r="4" spans="1:12" ht="17.25" customHeight="1" x14ac:dyDescent="0.25">
      <c r="B4" s="206" t="s">
        <v>2</v>
      </c>
      <c r="C4" s="206"/>
      <c r="D4" s="206"/>
      <c r="E4" s="206"/>
    </row>
    <row r="5" spans="1:12" ht="17.25" customHeight="1" x14ac:dyDescent="0.25">
      <c r="B5" s="10"/>
      <c r="C5" s="10"/>
      <c r="D5" s="10"/>
      <c r="E5" s="10"/>
    </row>
    <row r="6" spans="1:12" ht="17.25" customHeight="1" x14ac:dyDescent="0.25">
      <c r="B6" s="206" t="s">
        <v>262</v>
      </c>
      <c r="C6" s="206"/>
      <c r="D6" s="206"/>
      <c r="E6" s="206"/>
    </row>
    <row r="7" spans="1:12" ht="17.25" customHeight="1" x14ac:dyDescent="0.25">
      <c r="B7" s="10"/>
      <c r="C7" s="10"/>
      <c r="D7" s="10"/>
      <c r="E7" s="10"/>
    </row>
    <row r="8" spans="1:12" ht="17.25" customHeight="1" x14ac:dyDescent="0.25">
      <c r="A8" s="50"/>
      <c r="B8" s="51" t="s">
        <v>21</v>
      </c>
      <c r="C8" s="52" t="s">
        <v>122</v>
      </c>
      <c r="D8" s="202"/>
      <c r="E8" s="202"/>
      <c r="F8" s="50"/>
    </row>
    <row r="9" spans="1:12" ht="17.25" customHeight="1" x14ac:dyDescent="0.25">
      <c r="B9" s="51" t="s">
        <v>23</v>
      </c>
      <c r="C9" s="52" t="s">
        <v>123</v>
      </c>
      <c r="D9" s="202" t="s">
        <v>251</v>
      </c>
      <c r="E9" s="202"/>
    </row>
    <row r="10" spans="1:12" ht="17.25" customHeight="1" x14ac:dyDescent="0.25">
      <c r="A10" s="8"/>
      <c r="B10" s="51" t="s">
        <v>25</v>
      </c>
      <c r="C10" s="52" t="s">
        <v>124</v>
      </c>
      <c r="D10" s="202"/>
      <c r="E10" s="202"/>
      <c r="F10" s="8"/>
    </row>
    <row r="11" spans="1:12" ht="17.25" customHeight="1" x14ac:dyDescent="0.25">
      <c r="B11" s="51" t="s">
        <v>27</v>
      </c>
      <c r="C11" s="52" t="s">
        <v>125</v>
      </c>
      <c r="D11" s="202">
        <v>12</v>
      </c>
      <c r="E11" s="202"/>
    </row>
    <row r="12" spans="1:12" ht="17.25" customHeight="1" x14ac:dyDescent="0.25">
      <c r="B12" s="11"/>
      <c r="C12" s="53"/>
      <c r="D12" s="11"/>
      <c r="E12" s="11"/>
    </row>
    <row r="13" spans="1:12" ht="17.25" customHeight="1" x14ac:dyDescent="0.25">
      <c r="B13" s="11"/>
      <c r="C13" s="52" t="s">
        <v>126</v>
      </c>
      <c r="D13" s="202" t="s">
        <v>127</v>
      </c>
      <c r="E13" s="202"/>
    </row>
    <row r="14" spans="1:12" ht="17.25" customHeight="1" x14ac:dyDescent="0.25">
      <c r="B14" s="11"/>
      <c r="C14" s="52" t="s">
        <v>128</v>
      </c>
      <c r="D14" s="202" t="s">
        <v>129</v>
      </c>
      <c r="E14" s="202"/>
    </row>
    <row r="15" spans="1:12" ht="17.25" customHeight="1" x14ac:dyDescent="0.25">
      <c r="B15" s="11"/>
      <c r="C15" s="52" t="s">
        <v>130</v>
      </c>
      <c r="D15" s="203">
        <f>Parâmetros!G11</f>
        <v>2070</v>
      </c>
      <c r="E15" s="203"/>
      <c r="F15" s="54"/>
      <c r="H15" s="55"/>
      <c r="I15" s="55"/>
      <c r="J15" s="55"/>
      <c r="K15" s="55"/>
      <c r="L15" s="55"/>
    </row>
    <row r="16" spans="1:12" ht="17.25" customHeight="1" x14ac:dyDescent="0.25">
      <c r="B16" s="11"/>
      <c r="C16" s="52" t="s">
        <v>131</v>
      </c>
      <c r="D16" s="204"/>
      <c r="E16" s="204"/>
    </row>
    <row r="17" spans="2:5" ht="17.25" customHeight="1" x14ac:dyDescent="0.25">
      <c r="B17" s="11"/>
      <c r="C17" s="52" t="s">
        <v>132</v>
      </c>
      <c r="D17" s="204"/>
      <c r="E17" s="204"/>
    </row>
    <row r="18" spans="2:5" ht="17.25" customHeight="1" x14ac:dyDescent="0.25">
      <c r="B18" s="11"/>
      <c r="C18" s="52" t="s">
        <v>118</v>
      </c>
      <c r="D18" s="202"/>
      <c r="E18" s="202"/>
    </row>
    <row r="19" spans="2:5" ht="17.25" customHeight="1" x14ac:dyDescent="0.25">
      <c r="B19" s="11"/>
      <c r="C19" s="52" t="s">
        <v>133</v>
      </c>
      <c r="D19" s="202">
        <v>1</v>
      </c>
      <c r="E19" s="202"/>
    </row>
    <row r="20" spans="2:5" ht="17.25" customHeight="1" x14ac:dyDescent="0.25">
      <c r="B20" s="11"/>
      <c r="C20" s="53"/>
      <c r="D20" s="11"/>
      <c r="E20" s="11"/>
    </row>
    <row r="21" spans="2:5" ht="17.25" customHeight="1" x14ac:dyDescent="0.25">
      <c r="B21" s="25"/>
      <c r="C21" s="25"/>
      <c r="D21" s="25"/>
      <c r="E21" s="25"/>
    </row>
    <row r="22" spans="2:5" ht="17.25" customHeight="1" x14ac:dyDescent="0.25">
      <c r="B22" s="178" t="s">
        <v>18</v>
      </c>
      <c r="C22" s="178"/>
      <c r="D22" s="178"/>
      <c r="E22" s="178"/>
    </row>
    <row r="23" spans="2:5" ht="17.25" customHeight="1" x14ac:dyDescent="0.25">
      <c r="B23" s="25"/>
      <c r="C23" s="25"/>
      <c r="D23" s="25"/>
      <c r="E23" s="25"/>
    </row>
    <row r="24" spans="2:5" ht="17.25" customHeight="1" x14ac:dyDescent="0.25">
      <c r="B24" s="16">
        <v>1</v>
      </c>
      <c r="C24" s="16" t="s">
        <v>19</v>
      </c>
      <c r="D24" s="16" t="s">
        <v>20</v>
      </c>
      <c r="E24" s="16" t="s">
        <v>103</v>
      </c>
    </row>
    <row r="25" spans="2:5" ht="17.25" customHeight="1" x14ac:dyDescent="0.25">
      <c r="B25" s="17" t="s">
        <v>21</v>
      </c>
      <c r="C25" s="56" t="s">
        <v>134</v>
      </c>
      <c r="D25" s="17" t="s">
        <v>69</v>
      </c>
      <c r="E25" s="57">
        <f>D15</f>
        <v>2070</v>
      </c>
    </row>
    <row r="26" spans="2:5" ht="17.25" customHeight="1" x14ac:dyDescent="0.25">
      <c r="B26" s="17" t="s">
        <v>23</v>
      </c>
      <c r="C26" s="56" t="s">
        <v>135</v>
      </c>
      <c r="D26" s="19">
        <f>Parâmetros!G17</f>
        <v>0.3</v>
      </c>
      <c r="E26" s="57">
        <f>D26*E25</f>
        <v>621</v>
      </c>
    </row>
    <row r="27" spans="2:5" ht="17.25" customHeight="1" x14ac:dyDescent="0.25">
      <c r="B27" s="17" t="s">
        <v>25</v>
      </c>
      <c r="C27" s="56" t="s">
        <v>26</v>
      </c>
      <c r="D27" s="19">
        <f>Parâmetros!G18</f>
        <v>0</v>
      </c>
      <c r="E27" s="57">
        <f>D27*E25</f>
        <v>0</v>
      </c>
    </row>
    <row r="28" spans="2:5" ht="17.25" customHeight="1" x14ac:dyDescent="0.25">
      <c r="B28" s="17" t="s">
        <v>27</v>
      </c>
      <c r="C28" s="56" t="s">
        <v>28</v>
      </c>
      <c r="D28" s="19" t="s">
        <v>69</v>
      </c>
      <c r="E28" s="57">
        <v>0</v>
      </c>
    </row>
    <row r="29" spans="2:5" ht="17.25" customHeight="1" x14ac:dyDescent="0.25">
      <c r="B29" s="17" t="s">
        <v>29</v>
      </c>
      <c r="C29" s="56" t="s">
        <v>30</v>
      </c>
      <c r="D29" s="19">
        <f>Parâmetros!G20</f>
        <v>0</v>
      </c>
      <c r="E29" s="57">
        <f>D29*E25</f>
        <v>0</v>
      </c>
    </row>
    <row r="30" spans="2:5" ht="17.25" customHeight="1" x14ac:dyDescent="0.25">
      <c r="B30" s="17" t="s">
        <v>31</v>
      </c>
      <c r="C30" s="56" t="s">
        <v>75</v>
      </c>
      <c r="D30" s="17" t="s">
        <v>69</v>
      </c>
      <c r="E30" s="57">
        <v>0</v>
      </c>
    </row>
    <row r="31" spans="2:5" ht="17.25" customHeight="1" x14ac:dyDescent="0.25">
      <c r="B31" s="177" t="s">
        <v>41</v>
      </c>
      <c r="C31" s="177"/>
      <c r="D31" s="177"/>
      <c r="E31" s="58">
        <f>SUM(E25:E30)</f>
        <v>2691</v>
      </c>
    </row>
    <row r="32" spans="2:5" ht="17.25" customHeight="1" x14ac:dyDescent="0.25">
      <c r="B32" s="25"/>
      <c r="C32" s="25"/>
      <c r="D32" s="25"/>
      <c r="E32" s="25"/>
    </row>
    <row r="33" spans="2:5" ht="17.25" customHeight="1" x14ac:dyDescent="0.25">
      <c r="B33" s="25"/>
      <c r="C33" s="25"/>
      <c r="D33" s="25"/>
      <c r="E33" s="25"/>
    </row>
    <row r="34" spans="2:5" ht="17.25" customHeight="1" x14ac:dyDescent="0.25">
      <c r="B34" s="178" t="s">
        <v>35</v>
      </c>
      <c r="C34" s="178"/>
      <c r="D34" s="178"/>
      <c r="E34" s="178"/>
    </row>
    <row r="35" spans="2:5" ht="17.25" customHeight="1" x14ac:dyDescent="0.25">
      <c r="B35" s="38"/>
      <c r="C35" s="25"/>
      <c r="D35" s="25"/>
      <c r="E35" s="25"/>
    </row>
    <row r="36" spans="2:5" ht="17.25" customHeight="1" x14ac:dyDescent="0.25">
      <c r="B36" s="198" t="s">
        <v>36</v>
      </c>
      <c r="C36" s="198"/>
      <c r="D36" s="198"/>
      <c r="E36" s="198"/>
    </row>
    <row r="37" spans="2:5" ht="17.25" customHeight="1" x14ac:dyDescent="0.25">
      <c r="B37" s="25"/>
      <c r="C37" s="25"/>
      <c r="D37" s="25"/>
      <c r="E37" s="25"/>
    </row>
    <row r="38" spans="2:5" ht="17.25" customHeight="1" x14ac:dyDescent="0.25">
      <c r="B38" s="16" t="s">
        <v>37</v>
      </c>
      <c r="C38" s="59" t="s">
        <v>38</v>
      </c>
      <c r="D38" s="16" t="s">
        <v>20</v>
      </c>
      <c r="E38" s="16" t="s">
        <v>103</v>
      </c>
    </row>
    <row r="39" spans="2:5" ht="17.25" customHeight="1" x14ac:dyDescent="0.25">
      <c r="B39" s="17" t="s">
        <v>21</v>
      </c>
      <c r="C39" s="60" t="s">
        <v>136</v>
      </c>
      <c r="D39" s="18">
        <f>Parâmetros!G29</f>
        <v>8.3333333333333329E-2</v>
      </c>
      <c r="E39" s="57">
        <f>D39*E31</f>
        <v>224.25</v>
      </c>
    </row>
    <row r="40" spans="2:5" ht="17.25" customHeight="1" x14ac:dyDescent="0.25">
      <c r="B40" s="17" t="s">
        <v>23</v>
      </c>
      <c r="C40" s="60" t="s">
        <v>137</v>
      </c>
      <c r="D40" s="18">
        <f>Parâmetros!G30</f>
        <v>2.7777777777777776E-2</v>
      </c>
      <c r="E40" s="57">
        <f>E31*D40</f>
        <v>74.75</v>
      </c>
    </row>
    <row r="41" spans="2:5" ht="17.25" customHeight="1" x14ac:dyDescent="0.25">
      <c r="B41" s="199" t="s">
        <v>41</v>
      </c>
      <c r="C41" s="199"/>
      <c r="D41" s="21">
        <f>SUM(D39:D40)</f>
        <v>0.1111111111111111</v>
      </c>
      <c r="E41" s="58">
        <f>SUM(E39:E40)</f>
        <v>299</v>
      </c>
    </row>
    <row r="42" spans="2:5" ht="17.25" customHeight="1" x14ac:dyDescent="0.25">
      <c r="B42" s="27"/>
      <c r="C42" s="27"/>
      <c r="D42" s="27"/>
      <c r="E42" s="61"/>
    </row>
    <row r="43" spans="2:5" ht="17.25" customHeight="1" x14ac:dyDescent="0.25">
      <c r="B43" s="200" t="s">
        <v>138</v>
      </c>
      <c r="C43" s="200"/>
      <c r="D43" s="200"/>
      <c r="E43" s="62">
        <f>E31+E41</f>
        <v>2990</v>
      </c>
    </row>
    <row r="44" spans="2:5" ht="17.25" customHeight="1" x14ac:dyDescent="0.25">
      <c r="B44" s="25"/>
      <c r="C44" s="25"/>
      <c r="D44" s="25"/>
      <c r="E44" s="25"/>
    </row>
    <row r="45" spans="2:5" ht="17.25" customHeight="1" x14ac:dyDescent="0.25">
      <c r="B45" s="201" t="s">
        <v>42</v>
      </c>
      <c r="C45" s="201"/>
      <c r="D45" s="201"/>
      <c r="E45" s="201"/>
    </row>
    <row r="46" spans="2:5" ht="17.25" customHeight="1" x14ac:dyDescent="0.25">
      <c r="B46" s="25"/>
      <c r="C46" s="25"/>
      <c r="D46" s="25"/>
      <c r="E46" s="25"/>
    </row>
    <row r="47" spans="2:5" ht="17.25" customHeight="1" x14ac:dyDescent="0.25">
      <c r="B47" s="16" t="s">
        <v>43</v>
      </c>
      <c r="C47" s="16" t="s">
        <v>44</v>
      </c>
      <c r="D47" s="16" t="s">
        <v>20</v>
      </c>
      <c r="E47" s="16" t="s">
        <v>103</v>
      </c>
    </row>
    <row r="48" spans="2:5" ht="17.25" customHeight="1" x14ac:dyDescent="0.25">
      <c r="B48" s="17" t="s">
        <v>21</v>
      </c>
      <c r="C48" s="56" t="s">
        <v>45</v>
      </c>
      <c r="D48" s="22">
        <f>Parâmetros!G36</f>
        <v>0.2</v>
      </c>
      <c r="E48" s="57">
        <f t="shared" ref="E48:E55" si="0">$E$43*D48</f>
        <v>598</v>
      </c>
    </row>
    <row r="49" spans="2:5" ht="17.25" customHeight="1" x14ac:dyDescent="0.25">
      <c r="B49" s="17" t="s">
        <v>23</v>
      </c>
      <c r="C49" s="56" t="s">
        <v>46</v>
      </c>
      <c r="D49" s="22">
        <f>Parâmetros!G37</f>
        <v>2.5000000000000001E-2</v>
      </c>
      <c r="E49" s="57">
        <f t="shared" si="0"/>
        <v>74.75</v>
      </c>
    </row>
    <row r="50" spans="2:5" ht="17.25" customHeight="1" x14ac:dyDescent="0.25">
      <c r="B50" s="17" t="s">
        <v>25</v>
      </c>
      <c r="C50" s="56" t="s">
        <v>139</v>
      </c>
      <c r="D50" s="22">
        <f>Parâmetros!G38</f>
        <v>0.06</v>
      </c>
      <c r="E50" s="57">
        <f t="shared" si="0"/>
        <v>179.4</v>
      </c>
    </row>
    <row r="51" spans="2:5" ht="17.25" customHeight="1" x14ac:dyDescent="0.25">
      <c r="B51" s="17" t="s">
        <v>27</v>
      </c>
      <c r="C51" s="56" t="s">
        <v>48</v>
      </c>
      <c r="D51" s="22">
        <f>Parâmetros!G39</f>
        <v>1.4999999999999999E-2</v>
      </c>
      <c r="E51" s="57">
        <f t="shared" si="0"/>
        <v>44.85</v>
      </c>
    </row>
    <row r="52" spans="2:5" ht="17.25" customHeight="1" x14ac:dyDescent="0.25">
      <c r="B52" s="17" t="s">
        <v>29</v>
      </c>
      <c r="C52" s="56" t="s">
        <v>49</v>
      </c>
      <c r="D52" s="22">
        <f>Parâmetros!G40</f>
        <v>0.01</v>
      </c>
      <c r="E52" s="57">
        <f t="shared" si="0"/>
        <v>29.900000000000002</v>
      </c>
    </row>
    <row r="53" spans="2:5" ht="17.25" customHeight="1" x14ac:dyDescent="0.25">
      <c r="B53" s="17" t="s">
        <v>31</v>
      </c>
      <c r="C53" s="56" t="s">
        <v>50</v>
      </c>
      <c r="D53" s="22">
        <f>Parâmetros!G41</f>
        <v>6.0000000000000001E-3</v>
      </c>
      <c r="E53" s="57">
        <f t="shared" si="0"/>
        <v>17.940000000000001</v>
      </c>
    </row>
    <row r="54" spans="2:5" ht="17.25" customHeight="1" x14ac:dyDescent="0.25">
      <c r="B54" s="17" t="s">
        <v>33</v>
      </c>
      <c r="C54" s="56" t="s">
        <v>51</v>
      </c>
      <c r="D54" s="22">
        <f>Parâmetros!G42</f>
        <v>2E-3</v>
      </c>
      <c r="E54" s="57">
        <f t="shared" si="0"/>
        <v>5.98</v>
      </c>
    </row>
    <row r="55" spans="2:5" ht="17.25" customHeight="1" x14ac:dyDescent="0.25">
      <c r="B55" s="17" t="s">
        <v>52</v>
      </c>
      <c r="C55" s="56" t="s">
        <v>53</v>
      </c>
      <c r="D55" s="22">
        <f>Parâmetros!G43</f>
        <v>0.08</v>
      </c>
      <c r="E55" s="57">
        <f t="shared" si="0"/>
        <v>239.20000000000002</v>
      </c>
    </row>
    <row r="56" spans="2:5" ht="17.25" customHeight="1" x14ac:dyDescent="0.25">
      <c r="B56" s="177" t="s">
        <v>54</v>
      </c>
      <c r="C56" s="177"/>
      <c r="D56" s="21">
        <f>SUM(D48:D55)</f>
        <v>0.39800000000000008</v>
      </c>
      <c r="E56" s="58">
        <f>SUM(E48:E55)</f>
        <v>1190.02</v>
      </c>
    </row>
    <row r="57" spans="2:5" ht="17.25" customHeight="1" x14ac:dyDescent="0.25">
      <c r="B57" s="25"/>
      <c r="C57" s="25"/>
      <c r="D57" s="25"/>
      <c r="E57" s="25"/>
    </row>
    <row r="58" spans="2:5" ht="17.25" customHeight="1" x14ac:dyDescent="0.25">
      <c r="B58" s="198" t="s">
        <v>55</v>
      </c>
      <c r="C58" s="198"/>
      <c r="D58" s="198"/>
      <c r="E58" s="198"/>
    </row>
    <row r="59" spans="2:5" ht="17.25" customHeight="1" x14ac:dyDescent="0.25">
      <c r="B59" s="25"/>
      <c r="C59" s="25"/>
      <c r="D59" s="25"/>
      <c r="E59" s="25"/>
    </row>
    <row r="60" spans="2:5" ht="17.25" customHeight="1" x14ac:dyDescent="0.25">
      <c r="B60" s="16" t="s">
        <v>56</v>
      </c>
      <c r="C60" s="63" t="s">
        <v>57</v>
      </c>
      <c r="D60" s="63" t="s">
        <v>60</v>
      </c>
      <c r="E60" s="16" t="s">
        <v>103</v>
      </c>
    </row>
    <row r="61" spans="2:5" ht="17.25" customHeight="1" x14ac:dyDescent="0.25">
      <c r="B61" s="17" t="s">
        <v>21</v>
      </c>
      <c r="C61" s="60" t="s">
        <v>140</v>
      </c>
      <c r="D61" s="134">
        <f>Parâmetros!F123</f>
        <v>4.0999999999999996</v>
      </c>
      <c r="E61" s="64">
        <f>IF(((D61*Parâmetros!E50)-(E25*6%))&gt;0,((D61*Parâmetros!E50)-(E25*6%)),0)</f>
        <v>56.199999999999989</v>
      </c>
    </row>
    <row r="62" spans="2:5" ht="17.25" customHeight="1" x14ac:dyDescent="0.25">
      <c r="B62" s="17" t="s">
        <v>23</v>
      </c>
      <c r="C62" s="175" t="s">
        <v>141</v>
      </c>
      <c r="D62" s="175"/>
      <c r="E62" s="64">
        <f>Parâmetros!G53</f>
        <v>695.2</v>
      </c>
    </row>
    <row r="63" spans="2:5" ht="17.25" customHeight="1" x14ac:dyDescent="0.25">
      <c r="B63" s="17" t="s">
        <v>25</v>
      </c>
      <c r="C63" s="175" t="s">
        <v>142</v>
      </c>
      <c r="D63" s="175"/>
      <c r="E63" s="64">
        <f>E62/12</f>
        <v>57.933333333333337</v>
      </c>
    </row>
    <row r="64" spans="2:5" ht="17.25" customHeight="1" x14ac:dyDescent="0.25">
      <c r="B64" s="17" t="s">
        <v>27</v>
      </c>
      <c r="C64" s="175" t="s">
        <v>143</v>
      </c>
      <c r="D64" s="175"/>
      <c r="E64" s="64">
        <f>Parâmetros!G56</f>
        <v>6.583333333333333</v>
      </c>
    </row>
    <row r="65" spans="2:5" ht="17.25" customHeight="1" x14ac:dyDescent="0.25">
      <c r="B65" s="17" t="s">
        <v>29</v>
      </c>
      <c r="C65" s="175" t="s">
        <v>144</v>
      </c>
      <c r="D65" s="175"/>
      <c r="E65" s="64">
        <f>Parâmetros!G57</f>
        <v>105.24</v>
      </c>
    </row>
    <row r="66" spans="2:5" ht="17.25" customHeight="1" x14ac:dyDescent="0.25">
      <c r="B66" s="17" t="s">
        <v>31</v>
      </c>
      <c r="C66" s="175" t="s">
        <v>145</v>
      </c>
      <c r="D66" s="175"/>
      <c r="E66" s="64">
        <f>Parâmetros!G58</f>
        <v>0.51815267732237424</v>
      </c>
    </row>
    <row r="67" spans="2:5" ht="17.25" customHeight="1" x14ac:dyDescent="0.25">
      <c r="B67" s="17" t="s">
        <v>33</v>
      </c>
      <c r="C67" s="175" t="s">
        <v>146</v>
      </c>
      <c r="D67" s="175"/>
      <c r="E67" s="64">
        <f>Parâmetros!G59</f>
        <v>8.3000000000000007</v>
      </c>
    </row>
    <row r="68" spans="2:5" ht="17.25" customHeight="1" x14ac:dyDescent="0.25">
      <c r="B68" s="17" t="s">
        <v>52</v>
      </c>
      <c r="C68" s="175" t="s">
        <v>147</v>
      </c>
      <c r="D68" s="175"/>
      <c r="E68" s="64">
        <f>Parâmetros!G60</f>
        <v>9.5</v>
      </c>
    </row>
    <row r="69" spans="2:5" ht="17.25" customHeight="1" x14ac:dyDescent="0.25">
      <c r="B69" s="17" t="s">
        <v>74</v>
      </c>
      <c r="C69" s="175" t="s">
        <v>75</v>
      </c>
      <c r="D69" s="175"/>
      <c r="E69" s="64">
        <f>Parâmetros!G62</f>
        <v>0</v>
      </c>
    </row>
    <row r="70" spans="2:5" ht="17.25" customHeight="1" x14ac:dyDescent="0.25">
      <c r="B70" s="177" t="s">
        <v>41</v>
      </c>
      <c r="C70" s="177"/>
      <c r="D70" s="177"/>
      <c r="E70" s="58">
        <f>SUM(E61:E69)</f>
        <v>939.47481934398922</v>
      </c>
    </row>
    <row r="71" spans="2:5" ht="17.25" customHeight="1" x14ac:dyDescent="0.25">
      <c r="B71" s="25"/>
      <c r="C71" s="25"/>
      <c r="D71" s="25"/>
      <c r="E71" s="25"/>
    </row>
    <row r="72" spans="2:5" ht="17.25" customHeight="1" x14ac:dyDescent="0.25">
      <c r="B72" s="182" t="s">
        <v>148</v>
      </c>
      <c r="C72" s="182"/>
      <c r="D72" s="182"/>
      <c r="E72" s="182"/>
    </row>
    <row r="73" spans="2:5" ht="17.25" customHeight="1" x14ac:dyDescent="0.25">
      <c r="B73" s="25"/>
      <c r="C73" s="25"/>
      <c r="D73" s="25"/>
      <c r="E73" s="25"/>
    </row>
    <row r="74" spans="2:5" ht="17.25" customHeight="1" x14ac:dyDescent="0.25">
      <c r="B74" s="16">
        <v>2</v>
      </c>
      <c r="C74" s="177" t="s">
        <v>149</v>
      </c>
      <c r="D74" s="177"/>
      <c r="E74" s="16" t="s">
        <v>103</v>
      </c>
    </row>
    <row r="75" spans="2:5" ht="17.25" customHeight="1" x14ac:dyDescent="0.25">
      <c r="B75" s="17" t="s">
        <v>37</v>
      </c>
      <c r="C75" s="175" t="s">
        <v>38</v>
      </c>
      <c r="D75" s="175"/>
      <c r="E75" s="65">
        <f>E41</f>
        <v>299</v>
      </c>
    </row>
    <row r="76" spans="2:5" ht="17.25" customHeight="1" x14ac:dyDescent="0.25">
      <c r="B76" s="17" t="s">
        <v>43</v>
      </c>
      <c r="C76" s="175" t="s">
        <v>44</v>
      </c>
      <c r="D76" s="175"/>
      <c r="E76" s="65">
        <f>E56</f>
        <v>1190.02</v>
      </c>
    </row>
    <row r="77" spans="2:5" ht="17.25" customHeight="1" x14ac:dyDescent="0.25">
      <c r="B77" s="17" t="s">
        <v>56</v>
      </c>
      <c r="C77" s="175" t="s">
        <v>57</v>
      </c>
      <c r="D77" s="175"/>
      <c r="E77" s="65">
        <f>E70</f>
        <v>939.47481934398922</v>
      </c>
    </row>
    <row r="78" spans="2:5" ht="17.25" customHeight="1" x14ac:dyDescent="0.25">
      <c r="B78" s="177" t="s">
        <v>41</v>
      </c>
      <c r="C78" s="177"/>
      <c r="D78" s="177"/>
      <c r="E78" s="58">
        <f>SUM(E75:E77)</f>
        <v>2428.4948193439891</v>
      </c>
    </row>
    <row r="79" spans="2:5" ht="17.25" customHeight="1" x14ac:dyDescent="0.25">
      <c r="B79" s="25"/>
      <c r="C79" s="25"/>
      <c r="D79" s="25"/>
      <c r="E79" s="25"/>
    </row>
    <row r="80" spans="2:5" ht="17.25" customHeight="1" x14ac:dyDescent="0.25">
      <c r="B80" s="25"/>
      <c r="C80" s="25"/>
      <c r="D80" s="25"/>
      <c r="E80" s="25"/>
    </row>
    <row r="81" spans="2:5" ht="17.25" customHeight="1" x14ac:dyDescent="0.25">
      <c r="B81" s="178" t="s">
        <v>76</v>
      </c>
      <c r="C81" s="178"/>
      <c r="D81" s="178"/>
      <c r="E81" s="178"/>
    </row>
    <row r="82" spans="2:5" ht="17.25" customHeight="1" x14ac:dyDescent="0.25">
      <c r="B82" s="25"/>
      <c r="C82" s="25"/>
      <c r="D82" s="25"/>
      <c r="E82" s="25"/>
    </row>
    <row r="83" spans="2:5" ht="17.25" customHeight="1" x14ac:dyDescent="0.25">
      <c r="B83" s="16">
        <v>3</v>
      </c>
      <c r="C83" s="16" t="s">
        <v>77</v>
      </c>
      <c r="D83" s="35" t="s">
        <v>20</v>
      </c>
      <c r="E83" s="16" t="s">
        <v>103</v>
      </c>
    </row>
    <row r="84" spans="2:5" ht="17.25" customHeight="1" x14ac:dyDescent="0.25">
      <c r="B84" s="17" t="s">
        <v>21</v>
      </c>
      <c r="C84" s="56" t="s">
        <v>150</v>
      </c>
      <c r="D84" s="36">
        <f>Parâmetros!G67</f>
        <v>4.1666666666666666E-3</v>
      </c>
      <c r="E84" s="57">
        <f t="shared" ref="E84:E89" si="1">D84*$E$31</f>
        <v>11.2125</v>
      </c>
    </row>
    <row r="85" spans="2:5" ht="17.25" customHeight="1" x14ac:dyDescent="0.25">
      <c r="B85" s="17" t="s">
        <v>23</v>
      </c>
      <c r="C85" s="60" t="s">
        <v>151</v>
      </c>
      <c r="D85" s="36">
        <f>Parâmetros!G68</f>
        <v>3.3333333333333332E-4</v>
      </c>
      <c r="E85" s="57">
        <f t="shared" si="1"/>
        <v>0.89700000000000002</v>
      </c>
    </row>
    <row r="86" spans="2:5" ht="17.25" customHeight="1" x14ac:dyDescent="0.25">
      <c r="B86" s="17" t="s">
        <v>25</v>
      </c>
      <c r="C86" s="60" t="s">
        <v>152</v>
      </c>
      <c r="D86" s="36">
        <f>Parâmetros!G69</f>
        <v>3.44E-2</v>
      </c>
      <c r="E86" s="57">
        <f t="shared" si="1"/>
        <v>92.570400000000006</v>
      </c>
    </row>
    <row r="87" spans="2:5" ht="17.25" customHeight="1" x14ac:dyDescent="0.25">
      <c r="B87" s="17" t="s">
        <v>27</v>
      </c>
      <c r="C87" s="60" t="s">
        <v>153</v>
      </c>
      <c r="D87" s="36">
        <f>Parâmetros!G70</f>
        <v>1.9444444444444445E-2</v>
      </c>
      <c r="E87" s="57">
        <f t="shared" si="1"/>
        <v>52.325000000000003</v>
      </c>
    </row>
    <row r="88" spans="2:5" ht="17.25" customHeight="1" x14ac:dyDescent="0.25">
      <c r="B88" s="17" t="s">
        <v>29</v>
      </c>
      <c r="C88" s="60" t="s">
        <v>154</v>
      </c>
      <c r="D88" s="36">
        <f>Parâmetros!G71</f>
        <v>7.7388888888888906E-3</v>
      </c>
      <c r="E88" s="57">
        <f t="shared" si="1"/>
        <v>20.825350000000004</v>
      </c>
    </row>
    <row r="89" spans="2:5" ht="17.25" customHeight="1" x14ac:dyDescent="0.25">
      <c r="B89" s="17" t="s">
        <v>31</v>
      </c>
      <c r="C89" s="60" t="s">
        <v>155</v>
      </c>
      <c r="D89" s="36">
        <f>Parâmetros!G72</f>
        <v>6.2222222222222236E-4</v>
      </c>
      <c r="E89" s="57">
        <f t="shared" si="1"/>
        <v>1.6744000000000003</v>
      </c>
    </row>
    <row r="90" spans="2:5" ht="17.25" customHeight="1" x14ac:dyDescent="0.25">
      <c r="B90" s="177" t="s">
        <v>41</v>
      </c>
      <c r="C90" s="177"/>
      <c r="D90" s="177"/>
      <c r="E90" s="58">
        <f>SUM(E84:E89)</f>
        <v>179.50465000000003</v>
      </c>
    </row>
    <row r="91" spans="2:5" ht="17.25" customHeight="1" x14ac:dyDescent="0.25">
      <c r="B91" s="25"/>
      <c r="C91" s="25"/>
      <c r="D91" s="25"/>
      <c r="E91" s="25"/>
    </row>
    <row r="92" spans="2:5" ht="17.25" customHeight="1" x14ac:dyDescent="0.25">
      <c r="B92" s="25"/>
      <c r="C92" s="25"/>
      <c r="D92" s="25"/>
      <c r="E92" s="25"/>
    </row>
    <row r="93" spans="2:5" ht="17.25" customHeight="1" x14ac:dyDescent="0.25">
      <c r="B93" s="178" t="s">
        <v>84</v>
      </c>
      <c r="C93" s="178"/>
      <c r="D93" s="178"/>
      <c r="E93" s="178"/>
    </row>
    <row r="94" spans="2:5" ht="17.25" customHeight="1" x14ac:dyDescent="0.25">
      <c r="B94" s="25"/>
      <c r="C94" s="25"/>
      <c r="D94" s="25"/>
      <c r="E94" s="25"/>
    </row>
    <row r="95" spans="2:5" ht="17.25" customHeight="1" x14ac:dyDescent="0.25">
      <c r="B95" s="198" t="s">
        <v>85</v>
      </c>
      <c r="C95" s="198"/>
      <c r="D95" s="198"/>
      <c r="E95" s="198"/>
    </row>
    <row r="96" spans="2:5" ht="17.25" customHeight="1" x14ac:dyDescent="0.25">
      <c r="B96" s="38"/>
      <c r="C96" s="25"/>
      <c r="D96" s="25"/>
      <c r="E96" s="25"/>
    </row>
    <row r="97" spans="2:1024" ht="17.25" customHeight="1" x14ac:dyDescent="0.25">
      <c r="B97" s="35" t="s">
        <v>86</v>
      </c>
      <c r="C97" s="66" t="s">
        <v>87</v>
      </c>
      <c r="D97" s="35" t="s">
        <v>20</v>
      </c>
      <c r="E97" s="16" t="s">
        <v>103</v>
      </c>
    </row>
    <row r="98" spans="2:1024" ht="17.25" customHeight="1" x14ac:dyDescent="0.25">
      <c r="B98" s="39" t="s">
        <v>21</v>
      </c>
      <c r="C98" s="67" t="s">
        <v>156</v>
      </c>
      <c r="D98" s="36">
        <f>Parâmetros!G79</f>
        <v>8.3333333333333329E-2</v>
      </c>
      <c r="E98" s="68">
        <f t="shared" ref="E98:E106" si="2">D98*$E$31</f>
        <v>224.25</v>
      </c>
    </row>
    <row r="99" spans="2:1024" ht="17.25" customHeight="1" x14ac:dyDescent="0.25">
      <c r="B99" s="39" t="s">
        <v>23</v>
      </c>
      <c r="C99" s="67" t="s">
        <v>157</v>
      </c>
      <c r="D99" s="36">
        <f>Parâmetros!G80</f>
        <v>2.7777777777777779E-3</v>
      </c>
      <c r="E99" s="68">
        <f t="shared" si="2"/>
        <v>7.4750000000000005</v>
      </c>
    </row>
    <row r="100" spans="2:1024" ht="17.25" customHeight="1" x14ac:dyDescent="0.25">
      <c r="B100" s="39" t="s">
        <v>25</v>
      </c>
      <c r="C100" s="67" t="s">
        <v>158</v>
      </c>
      <c r="D100" s="36">
        <f>Parâmetros!G81</f>
        <v>2.0833333333333332E-4</v>
      </c>
      <c r="E100" s="68">
        <f t="shared" si="2"/>
        <v>0.56062499999999993</v>
      </c>
    </row>
    <row r="101" spans="2:1024" ht="17.25" customHeight="1" x14ac:dyDescent="0.25">
      <c r="B101" s="39" t="s">
        <v>27</v>
      </c>
      <c r="C101" s="67" t="s">
        <v>159</v>
      </c>
      <c r="D101" s="36">
        <f>Parâmetros!G82</f>
        <v>1.4833333333333332E-3</v>
      </c>
      <c r="E101" s="68">
        <f t="shared" si="2"/>
        <v>3.9916499999999999</v>
      </c>
    </row>
    <row r="102" spans="2:1024" ht="17.25" customHeight="1" x14ac:dyDescent="0.25">
      <c r="B102" s="39" t="s">
        <v>29</v>
      </c>
      <c r="C102" s="67" t="s">
        <v>160</v>
      </c>
      <c r="D102" s="36">
        <f>Parâmetros!G83</f>
        <v>2.9330399999999996E-3</v>
      </c>
      <c r="E102" s="68">
        <f t="shared" si="2"/>
        <v>7.8928106399999987</v>
      </c>
    </row>
    <row r="103" spans="2:1024" ht="17.25" customHeight="1" x14ac:dyDescent="0.25">
      <c r="B103" s="39" t="s">
        <v>31</v>
      </c>
      <c r="C103" s="67" t="s">
        <v>161</v>
      </c>
      <c r="D103" s="36">
        <f>Parâmetros!G84</f>
        <v>1.3888888888888888E-2</v>
      </c>
      <c r="E103" s="68">
        <f t="shared" si="2"/>
        <v>37.375</v>
      </c>
    </row>
    <row r="104" spans="2:1024" ht="17.25" customHeight="1" x14ac:dyDescent="0.25">
      <c r="B104" s="39" t="s">
        <v>33</v>
      </c>
      <c r="C104" s="67" t="s">
        <v>277</v>
      </c>
      <c r="D104" s="37">
        <f>Parâmetros!G85</f>
        <v>9.6000000000000009E-3</v>
      </c>
      <c r="E104" s="68">
        <f t="shared" si="2"/>
        <v>25.833600000000004</v>
      </c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5"/>
      <c r="AV104" s="55"/>
      <c r="AW104" s="55"/>
      <c r="AX104" s="55"/>
      <c r="AY104" s="55"/>
      <c r="AZ104" s="55"/>
      <c r="BA104" s="55"/>
      <c r="BB104" s="55"/>
      <c r="BC104" s="55"/>
      <c r="BD104" s="55"/>
      <c r="BE104" s="55"/>
      <c r="BF104" s="55"/>
      <c r="BG104" s="55"/>
      <c r="BH104" s="55"/>
      <c r="BI104" s="55"/>
      <c r="BJ104" s="55"/>
      <c r="BK104" s="55"/>
      <c r="BL104" s="55"/>
      <c r="BM104" s="55"/>
      <c r="BN104" s="55"/>
      <c r="BO104" s="55"/>
      <c r="BP104" s="55"/>
      <c r="BQ104" s="55"/>
      <c r="BR104" s="55"/>
      <c r="BS104" s="55"/>
      <c r="BT104" s="55"/>
      <c r="BU104" s="55"/>
      <c r="BV104" s="55"/>
      <c r="BW104" s="55"/>
      <c r="BX104" s="55"/>
      <c r="BY104" s="55"/>
      <c r="BZ104" s="55"/>
      <c r="CA104" s="55"/>
      <c r="CB104" s="55"/>
      <c r="CC104" s="55"/>
      <c r="CD104" s="55"/>
      <c r="CE104" s="55"/>
      <c r="CF104" s="55"/>
      <c r="CG104" s="55"/>
      <c r="CH104" s="55"/>
      <c r="CI104" s="55"/>
      <c r="CJ104" s="55"/>
      <c r="CK104" s="55"/>
      <c r="CL104" s="55"/>
      <c r="CM104" s="55"/>
      <c r="CN104" s="55"/>
      <c r="CO104" s="55"/>
      <c r="CP104" s="55"/>
      <c r="CQ104" s="55"/>
      <c r="CR104" s="55"/>
      <c r="CS104" s="55"/>
      <c r="CT104" s="55"/>
      <c r="CU104" s="55"/>
      <c r="CV104" s="55"/>
      <c r="CW104" s="55"/>
      <c r="CX104" s="55"/>
      <c r="CY104" s="55"/>
      <c r="CZ104" s="55"/>
      <c r="DA104" s="55"/>
      <c r="DB104" s="55"/>
      <c r="DC104" s="55"/>
      <c r="DD104" s="55"/>
      <c r="DE104" s="55"/>
      <c r="DF104" s="55"/>
      <c r="DG104" s="55"/>
      <c r="DH104" s="55"/>
      <c r="DI104" s="55"/>
      <c r="DJ104" s="55"/>
      <c r="DK104" s="55"/>
      <c r="DL104" s="55"/>
      <c r="DM104" s="55"/>
      <c r="DN104" s="55"/>
      <c r="DO104" s="55"/>
      <c r="DP104" s="55"/>
      <c r="DQ104" s="55"/>
      <c r="DR104" s="55"/>
      <c r="DS104" s="55"/>
      <c r="DT104" s="55"/>
      <c r="DU104" s="55"/>
      <c r="DV104" s="55"/>
      <c r="DW104" s="55"/>
      <c r="DX104" s="55"/>
      <c r="DY104" s="55"/>
      <c r="DZ104" s="55"/>
      <c r="EA104" s="55"/>
      <c r="EB104" s="55"/>
      <c r="EC104" s="55"/>
      <c r="ED104" s="55"/>
      <c r="EE104" s="55"/>
      <c r="EF104" s="55"/>
      <c r="EG104" s="55"/>
      <c r="EH104" s="55"/>
      <c r="EI104" s="55"/>
      <c r="EJ104" s="55"/>
      <c r="EK104" s="55"/>
      <c r="EL104" s="55"/>
      <c r="EM104" s="55"/>
      <c r="EN104" s="55"/>
      <c r="EO104" s="55"/>
      <c r="EP104" s="55"/>
      <c r="EQ104" s="55"/>
      <c r="ER104" s="55"/>
      <c r="ES104" s="55"/>
      <c r="ET104" s="55"/>
      <c r="EU104" s="55"/>
      <c r="EV104" s="55"/>
      <c r="EW104" s="55"/>
      <c r="EX104" s="55"/>
      <c r="EY104" s="55"/>
      <c r="EZ104" s="55"/>
      <c r="FA104" s="55"/>
      <c r="FB104" s="55"/>
      <c r="FC104" s="55"/>
      <c r="FD104" s="55"/>
      <c r="FE104" s="55"/>
      <c r="FF104" s="55"/>
      <c r="FG104" s="55"/>
      <c r="FH104" s="55"/>
      <c r="FI104" s="55"/>
      <c r="FJ104" s="55"/>
      <c r="FK104" s="55"/>
      <c r="FL104" s="55"/>
      <c r="FM104" s="55"/>
      <c r="FN104" s="55"/>
      <c r="FO104" s="55"/>
      <c r="FP104" s="55"/>
      <c r="FQ104" s="55"/>
      <c r="FR104" s="55"/>
      <c r="FS104" s="55"/>
      <c r="FT104" s="55"/>
      <c r="FU104" s="55"/>
      <c r="FV104" s="55"/>
      <c r="FW104" s="55"/>
      <c r="FX104" s="55"/>
      <c r="FY104" s="55"/>
      <c r="FZ104" s="55"/>
      <c r="GA104" s="55"/>
      <c r="GB104" s="55"/>
      <c r="GC104" s="55"/>
      <c r="GD104" s="55"/>
      <c r="GE104" s="55"/>
      <c r="GF104" s="55"/>
      <c r="GG104" s="55"/>
      <c r="GH104" s="55"/>
      <c r="GI104" s="55"/>
      <c r="GJ104" s="55"/>
      <c r="GK104" s="55"/>
      <c r="GL104" s="55"/>
      <c r="GM104" s="55"/>
      <c r="GN104" s="55"/>
      <c r="GO104" s="55"/>
      <c r="GP104" s="55"/>
      <c r="GQ104" s="55"/>
      <c r="GR104" s="55"/>
      <c r="GS104" s="55"/>
      <c r="GT104" s="55"/>
      <c r="GU104" s="55"/>
      <c r="GV104" s="55"/>
      <c r="GW104" s="55"/>
      <c r="GX104" s="55"/>
      <c r="GY104" s="55"/>
      <c r="GZ104" s="55"/>
      <c r="HA104" s="55"/>
      <c r="HB104" s="55"/>
      <c r="HC104" s="55"/>
      <c r="HD104" s="55"/>
      <c r="HE104" s="55"/>
      <c r="HF104" s="55"/>
      <c r="HG104" s="55"/>
      <c r="HH104" s="55"/>
      <c r="HI104" s="55"/>
      <c r="HJ104" s="55"/>
      <c r="HK104" s="55"/>
      <c r="HL104" s="55"/>
      <c r="HM104" s="55"/>
      <c r="HN104" s="55"/>
      <c r="HO104" s="55"/>
      <c r="HP104" s="55"/>
      <c r="HQ104" s="55"/>
      <c r="HR104" s="55"/>
      <c r="HS104" s="55"/>
      <c r="HT104" s="55"/>
      <c r="HU104" s="55"/>
      <c r="HV104" s="55"/>
      <c r="HW104" s="55"/>
      <c r="HX104" s="55"/>
      <c r="HY104" s="55"/>
      <c r="HZ104" s="55"/>
      <c r="IA104" s="55"/>
      <c r="IB104" s="55"/>
      <c r="IC104" s="55"/>
      <c r="ID104" s="55"/>
      <c r="IE104" s="55"/>
      <c r="IF104" s="55"/>
      <c r="IG104" s="55"/>
      <c r="IH104" s="55"/>
      <c r="II104" s="55"/>
      <c r="IJ104" s="55"/>
      <c r="IK104" s="55"/>
      <c r="IL104" s="55"/>
      <c r="IM104" s="55"/>
      <c r="IN104" s="55"/>
      <c r="IO104" s="55"/>
      <c r="IP104" s="55"/>
      <c r="IQ104" s="55"/>
      <c r="IR104" s="55"/>
      <c r="IS104" s="55"/>
      <c r="IT104" s="55"/>
      <c r="IU104" s="55"/>
      <c r="IV104" s="55"/>
      <c r="IW104" s="55"/>
      <c r="IX104" s="55"/>
      <c r="IY104" s="55"/>
      <c r="IZ104" s="55"/>
      <c r="JA104" s="55"/>
      <c r="JB104" s="55"/>
      <c r="JC104" s="55"/>
      <c r="JD104" s="55"/>
      <c r="JE104" s="55"/>
      <c r="JF104" s="55"/>
      <c r="JG104" s="55"/>
      <c r="JH104" s="55"/>
      <c r="JI104" s="55"/>
      <c r="JJ104" s="55"/>
      <c r="JK104" s="55"/>
      <c r="JL104" s="55"/>
      <c r="JM104" s="55"/>
      <c r="JN104" s="55"/>
      <c r="JO104" s="55"/>
      <c r="JP104" s="55"/>
      <c r="JQ104" s="55"/>
      <c r="JR104" s="55"/>
      <c r="JS104" s="55"/>
      <c r="JT104" s="55"/>
      <c r="JU104" s="55"/>
      <c r="JV104" s="55"/>
      <c r="JW104" s="55"/>
      <c r="JX104" s="55"/>
      <c r="JY104" s="55"/>
      <c r="JZ104" s="55"/>
      <c r="KA104" s="55"/>
      <c r="KB104" s="55"/>
      <c r="KC104" s="55"/>
      <c r="KD104" s="55"/>
      <c r="KE104" s="55"/>
      <c r="KF104" s="55"/>
      <c r="KG104" s="55"/>
      <c r="KH104" s="55"/>
      <c r="KI104" s="55"/>
      <c r="KJ104" s="55"/>
      <c r="KK104" s="55"/>
      <c r="KL104" s="55"/>
      <c r="KM104" s="55"/>
      <c r="KN104" s="55"/>
      <c r="KO104" s="55"/>
      <c r="KP104" s="55"/>
      <c r="KQ104" s="55"/>
      <c r="KR104" s="55"/>
      <c r="KS104" s="55"/>
      <c r="KT104" s="55"/>
      <c r="KU104" s="55"/>
      <c r="KV104" s="55"/>
      <c r="KW104" s="55"/>
      <c r="KX104" s="55"/>
      <c r="KY104" s="55"/>
      <c r="KZ104" s="55"/>
      <c r="LA104" s="55"/>
      <c r="LB104" s="55"/>
      <c r="LC104" s="55"/>
      <c r="LD104" s="55"/>
      <c r="LE104" s="55"/>
      <c r="LF104" s="55"/>
      <c r="LG104" s="55"/>
      <c r="LH104" s="55"/>
      <c r="LI104" s="55"/>
      <c r="LJ104" s="55"/>
      <c r="LK104" s="55"/>
      <c r="LL104" s="55"/>
      <c r="LM104" s="55"/>
      <c r="LN104" s="55"/>
      <c r="LO104" s="55"/>
      <c r="LP104" s="55"/>
      <c r="LQ104" s="55"/>
      <c r="LR104" s="55"/>
      <c r="LS104" s="55"/>
      <c r="LT104" s="55"/>
      <c r="LU104" s="55"/>
      <c r="LV104" s="55"/>
      <c r="LW104" s="55"/>
      <c r="LX104" s="55"/>
      <c r="LY104" s="55"/>
      <c r="LZ104" s="55"/>
      <c r="MA104" s="55"/>
      <c r="MB104" s="55"/>
      <c r="MC104" s="55"/>
      <c r="MD104" s="55"/>
      <c r="ME104" s="55"/>
      <c r="MF104" s="55"/>
      <c r="MG104" s="55"/>
      <c r="MH104" s="55"/>
      <c r="MI104" s="55"/>
      <c r="MJ104" s="55"/>
      <c r="MK104" s="55"/>
      <c r="ML104" s="55"/>
      <c r="MM104" s="55"/>
      <c r="MN104" s="55"/>
      <c r="MO104" s="55"/>
      <c r="MP104" s="55"/>
      <c r="MQ104" s="55"/>
      <c r="MR104" s="55"/>
      <c r="MS104" s="55"/>
      <c r="MT104" s="55"/>
      <c r="MU104" s="55"/>
      <c r="MV104" s="55"/>
      <c r="MW104" s="55"/>
      <c r="MX104" s="55"/>
      <c r="MY104" s="55"/>
      <c r="MZ104" s="55"/>
      <c r="NA104" s="55"/>
      <c r="NB104" s="55"/>
      <c r="NC104" s="55"/>
      <c r="ND104" s="55"/>
      <c r="NE104" s="55"/>
      <c r="NF104" s="55"/>
      <c r="NG104" s="55"/>
      <c r="NH104" s="55"/>
      <c r="NI104" s="55"/>
      <c r="NJ104" s="55"/>
      <c r="NK104" s="55"/>
      <c r="NL104" s="55"/>
      <c r="NM104" s="55"/>
      <c r="NN104" s="55"/>
      <c r="NO104" s="55"/>
      <c r="NP104" s="55"/>
      <c r="NQ104" s="55"/>
      <c r="NR104" s="55"/>
      <c r="NS104" s="55"/>
      <c r="NT104" s="55"/>
      <c r="NU104" s="55"/>
      <c r="NV104" s="55"/>
      <c r="NW104" s="55"/>
      <c r="NX104" s="55"/>
      <c r="NY104" s="55"/>
      <c r="NZ104" s="55"/>
      <c r="OA104" s="55"/>
      <c r="OB104" s="55"/>
      <c r="OC104" s="55"/>
      <c r="OD104" s="55"/>
      <c r="OE104" s="55"/>
      <c r="OF104" s="55"/>
      <c r="OG104" s="55"/>
      <c r="OH104" s="55"/>
      <c r="OI104" s="55"/>
      <c r="OJ104" s="55"/>
      <c r="OK104" s="55"/>
      <c r="OL104" s="55"/>
      <c r="OM104" s="55"/>
      <c r="ON104" s="55"/>
      <c r="OO104" s="55"/>
      <c r="OP104" s="55"/>
      <c r="OQ104" s="55"/>
      <c r="OR104" s="55"/>
      <c r="OS104" s="55"/>
      <c r="OT104" s="55"/>
      <c r="OU104" s="55"/>
      <c r="OV104" s="55"/>
      <c r="OW104" s="55"/>
      <c r="OX104" s="55"/>
      <c r="OY104" s="55"/>
      <c r="OZ104" s="55"/>
      <c r="PA104" s="55"/>
      <c r="PB104" s="55"/>
      <c r="PC104" s="55"/>
      <c r="PD104" s="55"/>
      <c r="PE104" s="55"/>
      <c r="PF104" s="55"/>
      <c r="PG104" s="55"/>
      <c r="PH104" s="55"/>
      <c r="PI104" s="55"/>
      <c r="PJ104" s="55"/>
      <c r="PK104" s="55"/>
      <c r="PL104" s="55"/>
      <c r="PM104" s="55"/>
      <c r="PN104" s="55"/>
      <c r="PO104" s="55"/>
      <c r="PP104" s="55"/>
      <c r="PQ104" s="55"/>
      <c r="PR104" s="55"/>
      <c r="PS104" s="55"/>
      <c r="PT104" s="55"/>
      <c r="PU104" s="55"/>
      <c r="PV104" s="55"/>
      <c r="PW104" s="55"/>
      <c r="PX104" s="55"/>
      <c r="PY104" s="55"/>
      <c r="PZ104" s="55"/>
      <c r="QA104" s="55"/>
      <c r="QB104" s="55"/>
      <c r="QC104" s="55"/>
      <c r="QD104" s="55"/>
      <c r="QE104" s="55"/>
      <c r="QF104" s="55"/>
      <c r="QG104" s="55"/>
      <c r="QH104" s="55"/>
      <c r="QI104" s="55"/>
      <c r="QJ104" s="55"/>
      <c r="QK104" s="55"/>
      <c r="QL104" s="55"/>
      <c r="QM104" s="55"/>
      <c r="QN104" s="55"/>
      <c r="QO104" s="55"/>
      <c r="QP104" s="55"/>
      <c r="QQ104" s="55"/>
      <c r="QR104" s="55"/>
      <c r="QS104" s="55"/>
      <c r="QT104" s="55"/>
      <c r="QU104" s="55"/>
      <c r="QV104" s="55"/>
      <c r="QW104" s="55"/>
      <c r="QX104" s="55"/>
      <c r="QY104" s="55"/>
      <c r="QZ104" s="55"/>
      <c r="RA104" s="55"/>
      <c r="RB104" s="55"/>
      <c r="RC104" s="55"/>
      <c r="RD104" s="55"/>
      <c r="RE104" s="55"/>
      <c r="RF104" s="55"/>
      <c r="RG104" s="55"/>
      <c r="RH104" s="55"/>
      <c r="RI104" s="55"/>
      <c r="RJ104" s="55"/>
      <c r="RK104" s="55"/>
      <c r="RL104" s="55"/>
      <c r="RM104" s="55"/>
      <c r="RN104" s="55"/>
      <c r="RO104" s="55"/>
      <c r="RP104" s="55"/>
      <c r="RQ104" s="55"/>
      <c r="RR104" s="55"/>
      <c r="RS104" s="55"/>
      <c r="RT104" s="55"/>
      <c r="RU104" s="55"/>
      <c r="RV104" s="55"/>
      <c r="RW104" s="55"/>
      <c r="RX104" s="55"/>
      <c r="RY104" s="55"/>
      <c r="RZ104" s="55"/>
      <c r="SA104" s="55"/>
      <c r="SB104" s="55"/>
      <c r="SC104" s="55"/>
      <c r="SD104" s="55"/>
      <c r="SE104" s="55"/>
      <c r="SF104" s="55"/>
      <c r="SG104" s="55"/>
      <c r="SH104" s="55"/>
      <c r="SI104" s="55"/>
      <c r="SJ104" s="55"/>
      <c r="SK104" s="55"/>
      <c r="SL104" s="55"/>
      <c r="SM104" s="55"/>
      <c r="SN104" s="55"/>
      <c r="SO104" s="55"/>
      <c r="SP104" s="55"/>
      <c r="SQ104" s="55"/>
      <c r="SR104" s="55"/>
      <c r="SS104" s="55"/>
      <c r="ST104" s="55"/>
      <c r="SU104" s="55"/>
      <c r="SV104" s="55"/>
      <c r="SW104" s="55"/>
      <c r="SX104" s="55"/>
      <c r="SY104" s="55"/>
      <c r="SZ104" s="55"/>
      <c r="TA104" s="55"/>
      <c r="TB104" s="55"/>
      <c r="TC104" s="55"/>
      <c r="TD104" s="55"/>
      <c r="TE104" s="55"/>
      <c r="TF104" s="55"/>
      <c r="TG104" s="55"/>
      <c r="TH104" s="55"/>
      <c r="TI104" s="55"/>
      <c r="TJ104" s="55"/>
      <c r="TK104" s="55"/>
      <c r="TL104" s="55"/>
      <c r="TM104" s="55"/>
      <c r="TN104" s="55"/>
      <c r="TO104" s="55"/>
      <c r="TP104" s="55"/>
      <c r="TQ104" s="55"/>
      <c r="TR104" s="55"/>
      <c r="TS104" s="55"/>
      <c r="TT104" s="55"/>
      <c r="TU104" s="55"/>
      <c r="TV104" s="55"/>
      <c r="TW104" s="55"/>
      <c r="TX104" s="55"/>
      <c r="TY104" s="55"/>
      <c r="TZ104" s="55"/>
      <c r="UA104" s="55"/>
      <c r="UB104" s="55"/>
      <c r="UC104" s="55"/>
      <c r="UD104" s="55"/>
      <c r="UE104" s="55"/>
      <c r="UF104" s="55"/>
      <c r="UG104" s="55"/>
      <c r="UH104" s="55"/>
      <c r="UI104" s="55"/>
      <c r="UJ104" s="55"/>
      <c r="UK104" s="55"/>
      <c r="UL104" s="55"/>
      <c r="UM104" s="55"/>
      <c r="UN104" s="55"/>
      <c r="UO104" s="55"/>
      <c r="UP104" s="55"/>
      <c r="UQ104" s="55"/>
      <c r="UR104" s="55"/>
      <c r="US104" s="55"/>
      <c r="UT104" s="55"/>
      <c r="UU104" s="55"/>
      <c r="UV104" s="55"/>
      <c r="UW104" s="55"/>
      <c r="UX104" s="55"/>
      <c r="UY104" s="55"/>
      <c r="UZ104" s="55"/>
      <c r="VA104" s="55"/>
      <c r="VB104" s="55"/>
      <c r="VC104" s="55"/>
      <c r="VD104" s="55"/>
      <c r="VE104" s="55"/>
      <c r="VF104" s="55"/>
      <c r="VG104" s="55"/>
      <c r="VH104" s="55"/>
      <c r="VI104" s="55"/>
      <c r="VJ104" s="55"/>
      <c r="VK104" s="55"/>
      <c r="VL104" s="55"/>
      <c r="VM104" s="55"/>
      <c r="VN104" s="55"/>
      <c r="VO104" s="55"/>
      <c r="VP104" s="55"/>
      <c r="VQ104" s="55"/>
      <c r="VR104" s="55"/>
      <c r="VS104" s="55"/>
      <c r="VT104" s="55"/>
      <c r="VU104" s="55"/>
      <c r="VV104" s="55"/>
      <c r="VW104" s="55"/>
      <c r="VX104" s="55"/>
      <c r="VY104" s="55"/>
      <c r="VZ104" s="55"/>
      <c r="WA104" s="55"/>
      <c r="WB104" s="55"/>
      <c r="WC104" s="55"/>
      <c r="WD104" s="55"/>
      <c r="WE104" s="55"/>
      <c r="WF104" s="55"/>
      <c r="WG104" s="55"/>
      <c r="WH104" s="55"/>
      <c r="WI104" s="55"/>
      <c r="WJ104" s="55"/>
      <c r="WK104" s="55"/>
      <c r="WL104" s="55"/>
      <c r="WM104" s="55"/>
      <c r="WN104" s="55"/>
      <c r="WO104" s="55"/>
      <c r="WP104" s="55"/>
      <c r="WQ104" s="55"/>
      <c r="WR104" s="55"/>
      <c r="WS104" s="55"/>
      <c r="WT104" s="55"/>
      <c r="WU104" s="55"/>
      <c r="WV104" s="55"/>
      <c r="WW104" s="55"/>
      <c r="WX104" s="55"/>
      <c r="WY104" s="55"/>
      <c r="WZ104" s="55"/>
      <c r="XA104" s="55"/>
      <c r="XB104" s="55"/>
      <c r="XC104" s="55"/>
      <c r="XD104" s="55"/>
      <c r="XE104" s="55"/>
      <c r="XF104" s="55"/>
      <c r="XG104" s="55"/>
      <c r="XH104" s="55"/>
      <c r="XI104" s="55"/>
      <c r="XJ104" s="55"/>
      <c r="XK104" s="55"/>
      <c r="XL104" s="55"/>
      <c r="XM104" s="55"/>
      <c r="XN104" s="55"/>
      <c r="XO104" s="55"/>
      <c r="XP104" s="55"/>
      <c r="XQ104" s="55"/>
      <c r="XR104" s="55"/>
      <c r="XS104" s="55"/>
      <c r="XT104" s="55"/>
      <c r="XU104" s="55"/>
      <c r="XV104" s="55"/>
      <c r="XW104" s="55"/>
      <c r="XX104" s="55"/>
      <c r="XY104" s="55"/>
      <c r="XZ104" s="55"/>
      <c r="YA104" s="55"/>
      <c r="YB104" s="55"/>
      <c r="YC104" s="55"/>
      <c r="YD104" s="55"/>
      <c r="YE104" s="55"/>
      <c r="YF104" s="55"/>
      <c r="YG104" s="55"/>
      <c r="YH104" s="55"/>
      <c r="YI104" s="55"/>
      <c r="YJ104" s="55"/>
      <c r="YK104" s="55"/>
      <c r="YL104" s="55"/>
      <c r="YM104" s="55"/>
      <c r="YN104" s="55"/>
      <c r="YO104" s="55"/>
      <c r="YP104" s="55"/>
      <c r="YQ104" s="55"/>
      <c r="YR104" s="55"/>
      <c r="YS104" s="55"/>
      <c r="YT104" s="55"/>
      <c r="YU104" s="55"/>
      <c r="YV104" s="55"/>
      <c r="YW104" s="55"/>
      <c r="YX104" s="55"/>
      <c r="YY104" s="55"/>
      <c r="YZ104" s="55"/>
      <c r="ZA104" s="55"/>
      <c r="ZB104" s="55"/>
      <c r="ZC104" s="55"/>
      <c r="ZD104" s="55"/>
      <c r="ZE104" s="55"/>
      <c r="ZF104" s="55"/>
      <c r="ZG104" s="55"/>
      <c r="ZH104" s="55"/>
      <c r="ZI104" s="55"/>
      <c r="ZJ104" s="55"/>
      <c r="ZK104" s="55"/>
      <c r="ZL104" s="55"/>
      <c r="ZM104" s="55"/>
      <c r="ZN104" s="55"/>
      <c r="ZO104" s="55"/>
      <c r="ZP104" s="55"/>
      <c r="ZQ104" s="55"/>
      <c r="ZR104" s="55"/>
      <c r="ZS104" s="55"/>
      <c r="ZT104" s="55"/>
      <c r="ZU104" s="55"/>
      <c r="ZV104" s="55"/>
      <c r="ZW104" s="55"/>
      <c r="ZX104" s="55"/>
      <c r="ZY104" s="55"/>
      <c r="ZZ104" s="55"/>
      <c r="AAA104" s="55"/>
      <c r="AAB104" s="55"/>
      <c r="AAC104" s="55"/>
      <c r="AAD104" s="55"/>
      <c r="AAE104" s="55"/>
      <c r="AAF104" s="55"/>
      <c r="AAG104" s="55"/>
      <c r="AAH104" s="55"/>
      <c r="AAI104" s="55"/>
      <c r="AAJ104" s="55"/>
      <c r="AAK104" s="55"/>
      <c r="AAL104" s="55"/>
      <c r="AAM104" s="55"/>
      <c r="AAN104" s="55"/>
      <c r="AAO104" s="55"/>
      <c r="AAP104" s="55"/>
      <c r="AAQ104" s="55"/>
      <c r="AAR104" s="55"/>
      <c r="AAS104" s="55"/>
      <c r="AAT104" s="55"/>
      <c r="AAU104" s="55"/>
      <c r="AAV104" s="55"/>
      <c r="AAW104" s="55"/>
      <c r="AAX104" s="55"/>
      <c r="AAY104" s="55"/>
      <c r="AAZ104" s="55"/>
      <c r="ABA104" s="55"/>
      <c r="ABB104" s="55"/>
      <c r="ABC104" s="55"/>
      <c r="ABD104" s="55"/>
      <c r="ABE104" s="55"/>
      <c r="ABF104" s="55"/>
      <c r="ABG104" s="55"/>
      <c r="ABH104" s="55"/>
      <c r="ABI104" s="55"/>
      <c r="ABJ104" s="55"/>
      <c r="ABK104" s="55"/>
      <c r="ABL104" s="55"/>
      <c r="ABM104" s="55"/>
      <c r="ABN104" s="55"/>
      <c r="ABO104" s="55"/>
      <c r="ABP104" s="55"/>
      <c r="ABQ104" s="55"/>
      <c r="ABR104" s="55"/>
      <c r="ABS104" s="55"/>
      <c r="ABT104" s="55"/>
      <c r="ABU104" s="55"/>
      <c r="ABV104" s="55"/>
      <c r="ABW104" s="55"/>
      <c r="ABX104" s="55"/>
      <c r="ABY104" s="55"/>
      <c r="ABZ104" s="55"/>
      <c r="ACA104" s="55"/>
      <c r="ACB104" s="55"/>
      <c r="ACC104" s="55"/>
      <c r="ACD104" s="55"/>
      <c r="ACE104" s="55"/>
      <c r="ACF104" s="55"/>
      <c r="ACG104" s="55"/>
      <c r="ACH104" s="55"/>
      <c r="ACI104" s="55"/>
      <c r="ACJ104" s="55"/>
      <c r="ACK104" s="55"/>
      <c r="ACL104" s="55"/>
      <c r="ACM104" s="55"/>
      <c r="ACN104" s="55"/>
      <c r="ACO104" s="55"/>
      <c r="ACP104" s="55"/>
      <c r="ACQ104" s="55"/>
      <c r="ACR104" s="55"/>
      <c r="ACS104" s="55"/>
      <c r="ACT104" s="55"/>
      <c r="ACU104" s="55"/>
      <c r="ACV104" s="55"/>
      <c r="ACW104" s="55"/>
      <c r="ACX104" s="55"/>
      <c r="ACY104" s="55"/>
      <c r="ACZ104" s="55"/>
      <c r="ADA104" s="55"/>
      <c r="ADB104" s="55"/>
      <c r="ADC104" s="55"/>
      <c r="ADD104" s="55"/>
      <c r="ADE104" s="55"/>
      <c r="ADF104" s="55"/>
      <c r="ADG104" s="55"/>
      <c r="ADH104" s="55"/>
      <c r="ADI104" s="55"/>
      <c r="ADJ104" s="55"/>
      <c r="ADK104" s="55"/>
      <c r="ADL104" s="55"/>
      <c r="ADM104" s="55"/>
      <c r="ADN104" s="55"/>
      <c r="ADO104" s="55"/>
      <c r="ADP104" s="55"/>
      <c r="ADQ104" s="55"/>
      <c r="ADR104" s="55"/>
      <c r="ADS104" s="55"/>
      <c r="ADT104" s="55"/>
      <c r="ADU104" s="55"/>
      <c r="ADV104" s="55"/>
      <c r="ADW104" s="55"/>
      <c r="ADX104" s="55"/>
      <c r="ADY104" s="55"/>
      <c r="ADZ104" s="55"/>
      <c r="AEA104" s="55"/>
      <c r="AEB104" s="55"/>
      <c r="AEC104" s="55"/>
      <c r="AED104" s="55"/>
      <c r="AEE104" s="55"/>
      <c r="AEF104" s="55"/>
      <c r="AEG104" s="55"/>
      <c r="AEH104" s="55"/>
      <c r="AEI104" s="55"/>
      <c r="AEJ104" s="55"/>
      <c r="AEK104" s="55"/>
      <c r="AEL104" s="55"/>
      <c r="AEM104" s="55"/>
      <c r="AEN104" s="55"/>
      <c r="AEO104" s="55"/>
      <c r="AEP104" s="55"/>
      <c r="AEQ104" s="55"/>
      <c r="AER104" s="55"/>
      <c r="AES104" s="55"/>
      <c r="AET104" s="55"/>
      <c r="AEU104" s="55"/>
      <c r="AEV104" s="55"/>
      <c r="AEW104" s="55"/>
      <c r="AEX104" s="55"/>
      <c r="AEY104" s="55"/>
      <c r="AEZ104" s="55"/>
      <c r="AFA104" s="55"/>
      <c r="AFB104" s="55"/>
      <c r="AFC104" s="55"/>
      <c r="AFD104" s="55"/>
      <c r="AFE104" s="55"/>
      <c r="AFF104" s="55"/>
      <c r="AFG104" s="55"/>
      <c r="AFH104" s="55"/>
      <c r="AFI104" s="55"/>
      <c r="AFJ104" s="55"/>
      <c r="AFK104" s="55"/>
      <c r="AFL104" s="55"/>
      <c r="AFM104" s="55"/>
      <c r="AFN104" s="55"/>
      <c r="AFO104" s="55"/>
      <c r="AFP104" s="55"/>
      <c r="AFQ104" s="55"/>
      <c r="AFR104" s="55"/>
      <c r="AFS104" s="55"/>
      <c r="AFT104" s="55"/>
      <c r="AFU104" s="55"/>
      <c r="AFV104" s="55"/>
      <c r="AFW104" s="55"/>
      <c r="AFX104" s="55"/>
      <c r="AFY104" s="55"/>
      <c r="AFZ104" s="55"/>
      <c r="AGA104" s="55"/>
      <c r="AGB104" s="55"/>
      <c r="AGC104" s="55"/>
      <c r="AGD104" s="55"/>
      <c r="AGE104" s="55"/>
      <c r="AGF104" s="55"/>
      <c r="AGG104" s="55"/>
      <c r="AGH104" s="55"/>
      <c r="AGI104" s="55"/>
      <c r="AGJ104" s="55"/>
      <c r="AGK104" s="55"/>
      <c r="AGL104" s="55"/>
      <c r="AGM104" s="55"/>
      <c r="AGN104" s="55"/>
      <c r="AGO104" s="55"/>
      <c r="AGP104" s="55"/>
      <c r="AGQ104" s="55"/>
      <c r="AGR104" s="55"/>
      <c r="AGS104" s="55"/>
      <c r="AGT104" s="55"/>
      <c r="AGU104" s="55"/>
      <c r="AGV104" s="55"/>
      <c r="AGW104" s="55"/>
      <c r="AGX104" s="55"/>
      <c r="AGY104" s="55"/>
      <c r="AGZ104" s="55"/>
      <c r="AHA104" s="55"/>
      <c r="AHB104" s="55"/>
      <c r="AHC104" s="55"/>
      <c r="AHD104" s="55"/>
      <c r="AHE104" s="55"/>
      <c r="AHF104" s="55"/>
      <c r="AHG104" s="55"/>
      <c r="AHH104" s="55"/>
      <c r="AHI104" s="55"/>
      <c r="AHJ104" s="55"/>
      <c r="AHK104" s="55"/>
      <c r="AHL104" s="55"/>
      <c r="AHM104" s="55"/>
      <c r="AHN104" s="55"/>
      <c r="AHO104" s="55"/>
      <c r="AHP104" s="55"/>
      <c r="AHQ104" s="55"/>
      <c r="AHR104" s="55"/>
      <c r="AHS104" s="55"/>
      <c r="AHT104" s="55"/>
      <c r="AHU104" s="55"/>
      <c r="AHV104" s="55"/>
      <c r="AHW104" s="55"/>
      <c r="AHX104" s="55"/>
      <c r="AHY104" s="55"/>
      <c r="AHZ104" s="55"/>
      <c r="AIA104" s="55"/>
      <c r="AIB104" s="55"/>
      <c r="AIC104" s="55"/>
      <c r="AID104" s="55"/>
      <c r="AIE104" s="55"/>
      <c r="AIF104" s="55"/>
      <c r="AIG104" s="55"/>
      <c r="AIH104" s="55"/>
      <c r="AII104" s="55"/>
      <c r="AIJ104" s="55"/>
      <c r="AIK104" s="55"/>
      <c r="AIL104" s="55"/>
      <c r="AIM104" s="55"/>
      <c r="AIN104" s="55"/>
      <c r="AIO104" s="55"/>
      <c r="AIP104" s="55"/>
      <c r="AIQ104" s="55"/>
      <c r="AIR104" s="55"/>
      <c r="AIS104" s="55"/>
      <c r="AIT104" s="55"/>
      <c r="AIU104" s="55"/>
      <c r="AIV104" s="55"/>
      <c r="AIW104" s="55"/>
      <c r="AIX104" s="55"/>
      <c r="AIY104" s="55"/>
      <c r="AIZ104" s="55"/>
      <c r="AJA104" s="55"/>
      <c r="AJB104" s="55"/>
      <c r="AJC104" s="55"/>
      <c r="AJD104" s="55"/>
      <c r="AJE104" s="55"/>
      <c r="AJF104" s="55"/>
      <c r="AJG104" s="55"/>
      <c r="AJH104" s="55"/>
      <c r="AJI104" s="55"/>
      <c r="AJJ104" s="55"/>
      <c r="AJK104" s="55"/>
      <c r="AJL104" s="55"/>
      <c r="AJM104" s="55"/>
      <c r="AJN104" s="55"/>
      <c r="AJO104" s="55"/>
      <c r="AJP104" s="55"/>
      <c r="AJQ104" s="55"/>
      <c r="AJR104" s="55"/>
      <c r="AJS104" s="55"/>
      <c r="AJT104" s="55"/>
      <c r="AJU104" s="55"/>
      <c r="AJV104" s="55"/>
      <c r="AJW104" s="55"/>
      <c r="AJX104" s="55"/>
      <c r="AJY104" s="55"/>
      <c r="AJZ104" s="55"/>
      <c r="AKA104" s="55"/>
      <c r="AKB104" s="55"/>
      <c r="AKC104" s="55"/>
      <c r="AKD104" s="55"/>
      <c r="AKE104" s="55"/>
      <c r="AKF104" s="55"/>
      <c r="AKG104" s="55"/>
      <c r="AKH104" s="55"/>
      <c r="AKI104" s="55"/>
      <c r="AKJ104" s="55"/>
      <c r="AKK104" s="55"/>
      <c r="AKL104" s="55"/>
      <c r="AKM104" s="55"/>
      <c r="AKN104" s="55"/>
      <c r="AKO104" s="55"/>
      <c r="AKP104" s="55"/>
      <c r="AKQ104" s="55"/>
      <c r="AKR104" s="55"/>
      <c r="AKS104" s="55"/>
      <c r="AKT104" s="55"/>
      <c r="AKU104" s="55"/>
      <c r="AKV104" s="55"/>
      <c r="AKW104" s="55"/>
      <c r="AKX104" s="55"/>
      <c r="AKY104" s="55"/>
      <c r="AKZ104" s="55"/>
      <c r="ALA104" s="55"/>
      <c r="ALB104" s="55"/>
      <c r="ALC104" s="55"/>
      <c r="ALD104" s="55"/>
      <c r="ALE104" s="55"/>
      <c r="ALF104" s="55"/>
      <c r="ALG104" s="55"/>
      <c r="ALH104" s="55"/>
      <c r="ALI104" s="55"/>
      <c r="ALJ104" s="55"/>
      <c r="ALK104" s="55"/>
      <c r="ALL104" s="55"/>
      <c r="ALM104" s="55"/>
      <c r="ALN104" s="55"/>
      <c r="ALO104" s="55"/>
      <c r="ALP104" s="55"/>
      <c r="ALQ104" s="55"/>
      <c r="ALR104" s="55"/>
      <c r="ALS104" s="55"/>
      <c r="ALT104" s="55"/>
      <c r="ALU104" s="55"/>
      <c r="ALV104" s="55"/>
      <c r="ALW104" s="55"/>
      <c r="ALX104" s="55"/>
      <c r="ALY104" s="55"/>
      <c r="ALZ104" s="55"/>
      <c r="AMA104" s="55"/>
      <c r="AMB104" s="55"/>
      <c r="AMC104" s="55"/>
      <c r="AMD104" s="55"/>
      <c r="AME104" s="55"/>
      <c r="AMF104" s="55"/>
      <c r="AMG104" s="55"/>
      <c r="AMH104" s="55"/>
      <c r="AMI104" s="55"/>
      <c r="AMJ104" s="55"/>
    </row>
    <row r="105" spans="2:1024" ht="17.25" customHeight="1" x14ac:dyDescent="0.25">
      <c r="B105" s="181" t="s">
        <v>93</v>
      </c>
      <c r="C105" s="181"/>
      <c r="D105" s="40">
        <f>SUM(D98:D104)</f>
        <v>0.11422470666666668</v>
      </c>
      <c r="E105" s="69">
        <f>D105*$E$31</f>
        <v>307.37868564000001</v>
      </c>
    </row>
    <row r="106" spans="2:1024" ht="17.25" customHeight="1" x14ac:dyDescent="0.25">
      <c r="B106" s="9" t="s">
        <v>52</v>
      </c>
      <c r="C106" s="70" t="s">
        <v>162</v>
      </c>
      <c r="D106" s="41">
        <f>D105*D56</f>
        <v>4.5461433253333343E-2</v>
      </c>
      <c r="E106" s="68">
        <f t="shared" si="2"/>
        <v>122.33671688472002</v>
      </c>
    </row>
    <row r="107" spans="2:1024" ht="17.25" customHeight="1" x14ac:dyDescent="0.25">
      <c r="B107" s="177" t="s">
        <v>54</v>
      </c>
      <c r="C107" s="177"/>
      <c r="D107" s="40">
        <f>SUM(D105:D106)</f>
        <v>0.15968613992000003</v>
      </c>
      <c r="E107" s="62">
        <f>SUM(E105:E106)</f>
        <v>429.71540252472005</v>
      </c>
    </row>
    <row r="108" spans="2:1024" ht="17.25" customHeight="1" x14ac:dyDescent="0.25">
      <c r="B108" s="25"/>
      <c r="C108" s="25"/>
      <c r="D108" s="25"/>
      <c r="E108" s="25"/>
    </row>
    <row r="109" spans="2:1024" ht="17.25" customHeight="1" x14ac:dyDescent="0.25">
      <c r="B109" s="198" t="s">
        <v>95</v>
      </c>
      <c r="C109" s="198"/>
      <c r="D109" s="198"/>
      <c r="E109" s="71"/>
    </row>
    <row r="110" spans="2:1024" ht="17.25" customHeight="1" x14ac:dyDescent="0.25">
      <c r="B110" s="38"/>
      <c r="C110" s="25"/>
      <c r="D110" s="25"/>
      <c r="E110" s="25"/>
    </row>
    <row r="111" spans="2:1024" ht="17.25" customHeight="1" x14ac:dyDescent="0.25">
      <c r="B111" s="16" t="s">
        <v>96</v>
      </c>
      <c r="C111" s="59" t="s">
        <v>97</v>
      </c>
      <c r="D111" s="35" t="s">
        <v>20</v>
      </c>
      <c r="E111" s="16" t="s">
        <v>103</v>
      </c>
    </row>
    <row r="112" spans="2:1024" ht="17.25" customHeight="1" x14ac:dyDescent="0.25">
      <c r="B112" s="17" t="s">
        <v>21</v>
      </c>
      <c r="C112" s="60" t="s">
        <v>163</v>
      </c>
      <c r="D112" s="36">
        <f>Parâmetros!G93</f>
        <v>7.4999999999999997E-2</v>
      </c>
      <c r="E112" s="68">
        <f>D112*E31</f>
        <v>201.82499999999999</v>
      </c>
    </row>
    <row r="113" spans="2:5" ht="17.25" customHeight="1" x14ac:dyDescent="0.25">
      <c r="B113" s="199" t="s">
        <v>41</v>
      </c>
      <c r="C113" s="199"/>
      <c r="D113" s="40">
        <f>SUM(D112)</f>
        <v>7.4999999999999997E-2</v>
      </c>
      <c r="E113" s="69">
        <f>SUM(E112)</f>
        <v>201.82499999999999</v>
      </c>
    </row>
    <row r="114" spans="2:5" ht="17.25" customHeight="1" x14ac:dyDescent="0.25">
      <c r="B114" s="25"/>
      <c r="C114" s="25"/>
      <c r="D114" s="25"/>
      <c r="E114" s="25"/>
    </row>
    <row r="115" spans="2:5" ht="17.25" customHeight="1" x14ac:dyDescent="0.25">
      <c r="B115" s="182" t="s">
        <v>164</v>
      </c>
      <c r="C115" s="182"/>
      <c r="D115" s="182"/>
      <c r="E115" s="182"/>
    </row>
    <row r="116" spans="2:5" ht="17.25" customHeight="1" x14ac:dyDescent="0.25">
      <c r="B116" s="38"/>
      <c r="C116" s="25"/>
      <c r="D116" s="25"/>
      <c r="E116" s="25"/>
    </row>
    <row r="117" spans="2:5" ht="17.25" customHeight="1" x14ac:dyDescent="0.25">
      <c r="B117" s="16">
        <v>4</v>
      </c>
      <c r="C117" s="177" t="s">
        <v>165</v>
      </c>
      <c r="D117" s="177"/>
      <c r="E117" s="16" t="s">
        <v>103</v>
      </c>
    </row>
    <row r="118" spans="2:5" ht="17.25" customHeight="1" x14ac:dyDescent="0.25">
      <c r="B118" s="17" t="s">
        <v>86</v>
      </c>
      <c r="C118" s="175" t="s">
        <v>166</v>
      </c>
      <c r="D118" s="175"/>
      <c r="E118" s="57">
        <f>E107</f>
        <v>429.71540252472005</v>
      </c>
    </row>
    <row r="119" spans="2:5" ht="17.25" customHeight="1" x14ac:dyDescent="0.25">
      <c r="B119" s="17" t="s">
        <v>96</v>
      </c>
      <c r="C119" s="175" t="s">
        <v>97</v>
      </c>
      <c r="D119" s="175"/>
      <c r="E119" s="57">
        <f>E113</f>
        <v>201.82499999999999</v>
      </c>
    </row>
    <row r="120" spans="2:5" ht="17.25" customHeight="1" x14ac:dyDescent="0.25">
      <c r="B120" s="177" t="s">
        <v>41</v>
      </c>
      <c r="C120" s="177"/>
      <c r="D120" s="177"/>
      <c r="E120" s="58">
        <f>SUM(E118:E119)</f>
        <v>631.54040252472009</v>
      </c>
    </row>
    <row r="121" spans="2:5" ht="17.25" customHeight="1" x14ac:dyDescent="0.25">
      <c r="B121" s="25"/>
      <c r="C121" s="25"/>
      <c r="D121" s="25"/>
      <c r="E121" s="25"/>
    </row>
    <row r="122" spans="2:5" ht="17.25" customHeight="1" x14ac:dyDescent="0.25">
      <c r="B122" s="25"/>
      <c r="C122" s="25"/>
      <c r="D122" s="25"/>
      <c r="E122" s="25"/>
    </row>
    <row r="123" spans="2:5" ht="17.25" customHeight="1" x14ac:dyDescent="0.25">
      <c r="B123" s="178" t="s">
        <v>101</v>
      </c>
      <c r="C123" s="178"/>
      <c r="D123" s="178"/>
      <c r="E123" s="178"/>
    </row>
    <row r="124" spans="2:5" ht="17.25" customHeight="1" x14ac:dyDescent="0.25">
      <c r="B124" s="25"/>
      <c r="C124" s="25"/>
      <c r="D124" s="25"/>
      <c r="E124" s="25"/>
    </row>
    <row r="125" spans="2:5" ht="17.25" customHeight="1" x14ac:dyDescent="0.25">
      <c r="B125" s="16">
        <v>5</v>
      </c>
      <c r="C125" s="177" t="s">
        <v>102</v>
      </c>
      <c r="D125" s="177"/>
      <c r="E125" s="16" t="s">
        <v>103</v>
      </c>
    </row>
    <row r="126" spans="2:5" ht="17.25" customHeight="1" x14ac:dyDescent="0.25">
      <c r="B126" s="17" t="s">
        <v>21</v>
      </c>
      <c r="C126" s="175" t="s">
        <v>167</v>
      </c>
      <c r="D126" s="175"/>
      <c r="E126" s="57">
        <f>Parâmetros!G100</f>
        <v>157.79083333333335</v>
      </c>
    </row>
    <row r="127" spans="2:5" ht="17.25" customHeight="1" x14ac:dyDescent="0.25">
      <c r="B127" s="17" t="s">
        <v>23</v>
      </c>
      <c r="C127" s="175" t="s">
        <v>9</v>
      </c>
      <c r="D127" s="175"/>
      <c r="E127" s="57">
        <f>Parâmetros!G101</f>
        <v>26.071999999999999</v>
      </c>
    </row>
    <row r="128" spans="2:5" ht="17.25" customHeight="1" x14ac:dyDescent="0.25">
      <c r="B128" s="17" t="s">
        <v>25</v>
      </c>
      <c r="C128" s="175" t="s">
        <v>10</v>
      </c>
      <c r="D128" s="175"/>
      <c r="E128" s="57">
        <f>Parâmetros!G103</f>
        <v>44.311799038461544</v>
      </c>
    </row>
    <row r="129" spans="2:5" ht="17.25" customHeight="1" x14ac:dyDescent="0.25">
      <c r="B129" s="17" t="s">
        <v>27</v>
      </c>
      <c r="C129" s="176" t="s">
        <v>168</v>
      </c>
      <c r="D129" s="176"/>
      <c r="E129" s="72">
        <f>Parâmetros!G104</f>
        <v>15</v>
      </c>
    </row>
    <row r="130" spans="2:5" ht="17.25" customHeight="1" x14ac:dyDescent="0.25">
      <c r="B130" s="17" t="s">
        <v>29</v>
      </c>
      <c r="C130" s="175" t="s">
        <v>75</v>
      </c>
      <c r="D130" s="175"/>
      <c r="E130" s="57">
        <f>Parâmetros!G105</f>
        <v>0</v>
      </c>
    </row>
    <row r="131" spans="2:5" ht="17.25" customHeight="1" x14ac:dyDescent="0.25">
      <c r="B131" s="177" t="s">
        <v>54</v>
      </c>
      <c r="C131" s="177"/>
      <c r="D131" s="177"/>
      <c r="E131" s="58">
        <f>SUM(E126:E130)</f>
        <v>243.1746323717949</v>
      </c>
    </row>
    <row r="132" spans="2:5" ht="17.25" customHeight="1" x14ac:dyDescent="0.25">
      <c r="B132" s="25"/>
      <c r="C132" s="25"/>
      <c r="D132" s="25"/>
      <c r="E132" s="25"/>
    </row>
    <row r="133" spans="2:5" ht="17.25" customHeight="1" x14ac:dyDescent="0.25">
      <c r="B133" s="25"/>
      <c r="C133" s="25"/>
      <c r="D133" s="25"/>
      <c r="E133" s="25"/>
    </row>
    <row r="134" spans="2:5" ht="17.25" customHeight="1" x14ac:dyDescent="0.25">
      <c r="B134" s="178" t="s">
        <v>109</v>
      </c>
      <c r="C134" s="178"/>
      <c r="D134" s="178"/>
      <c r="E134" s="178"/>
    </row>
    <row r="135" spans="2:5" ht="17.25" customHeight="1" x14ac:dyDescent="0.25">
      <c r="B135" s="25"/>
      <c r="C135" s="25"/>
      <c r="D135" s="25"/>
      <c r="E135" s="25"/>
    </row>
    <row r="136" spans="2:5" ht="17.25" customHeight="1" x14ac:dyDescent="0.25">
      <c r="B136" s="16">
        <v>6</v>
      </c>
      <c r="C136" s="73" t="s">
        <v>110</v>
      </c>
      <c r="D136" s="16" t="s">
        <v>20</v>
      </c>
      <c r="E136" s="16" t="s">
        <v>103</v>
      </c>
    </row>
    <row r="137" spans="2:5" ht="17.25" customHeight="1" x14ac:dyDescent="0.25">
      <c r="B137" s="17" t="s">
        <v>21</v>
      </c>
      <c r="C137" s="56" t="s">
        <v>169</v>
      </c>
      <c r="D137" s="74">
        <f>Parâmetros!E123</f>
        <v>0.06</v>
      </c>
      <c r="E137" s="75">
        <f>E154*D137</f>
        <v>370.42287025443022</v>
      </c>
    </row>
    <row r="138" spans="2:5" ht="17.25" customHeight="1" x14ac:dyDescent="0.25">
      <c r="B138" s="17" t="s">
        <v>23</v>
      </c>
      <c r="C138" s="56" t="s">
        <v>170</v>
      </c>
      <c r="D138" s="46">
        <f>Parâmetros!D123</f>
        <v>6.7900000000000002E-2</v>
      </c>
      <c r="E138" s="65">
        <f>D138*(E154+E137)</f>
        <v>444.34692772820603</v>
      </c>
    </row>
    <row r="139" spans="2:5" ht="17.25" customHeight="1" x14ac:dyDescent="0.25">
      <c r="B139" s="17" t="s">
        <v>25</v>
      </c>
      <c r="C139" s="56" t="s">
        <v>171</v>
      </c>
      <c r="D139" s="46">
        <f>SUM(D140:D142)</f>
        <v>8.6499999999999994E-2</v>
      </c>
      <c r="E139" s="65">
        <f>((E154+E137+E138)/(1-D139))*D139</f>
        <v>661.74481898445708</v>
      </c>
    </row>
    <row r="140" spans="2:5" ht="17.25" customHeight="1" x14ac:dyDescent="0.25">
      <c r="B140" s="17"/>
      <c r="C140" s="56" t="s">
        <v>172</v>
      </c>
      <c r="D140" s="45">
        <f>Parâmetros!G114</f>
        <v>3.6499999999999998E-2</v>
      </c>
      <c r="E140" s="65">
        <f>((E154+E137+E138)/(1-D139))*D140</f>
        <v>279.23336292407726</v>
      </c>
    </row>
    <row r="141" spans="2:5" ht="17.25" customHeight="1" x14ac:dyDescent="0.25">
      <c r="B141" s="17"/>
      <c r="C141" s="56" t="s">
        <v>114</v>
      </c>
      <c r="D141" s="46">
        <f>Parâmetros!G115</f>
        <v>0</v>
      </c>
      <c r="E141" s="65">
        <f>((E154+E137+E138)/(1-D139))*D141</f>
        <v>0</v>
      </c>
    </row>
    <row r="142" spans="2:5" ht="17.25" customHeight="1" x14ac:dyDescent="0.25">
      <c r="B142" s="17"/>
      <c r="C142" s="56" t="s">
        <v>173</v>
      </c>
      <c r="D142" s="150">
        <f>Parâmetros!G123</f>
        <v>0.05</v>
      </c>
      <c r="E142" s="65">
        <f>((E154+E137+E138)/(1-D139))*D142</f>
        <v>382.51145606037989</v>
      </c>
    </row>
    <row r="143" spans="2:5" ht="17.25" customHeight="1" x14ac:dyDescent="0.25">
      <c r="B143" s="177" t="s">
        <v>54</v>
      </c>
      <c r="C143" s="177"/>
      <c r="D143" s="21">
        <f>SUM(D137:D139)</f>
        <v>0.21440000000000001</v>
      </c>
      <c r="E143" s="58">
        <f>SUM(E137:E142)</f>
        <v>2138.2594359515506</v>
      </c>
    </row>
    <row r="144" spans="2:5" ht="17.25" customHeight="1" x14ac:dyDescent="0.25">
      <c r="B144" s="25"/>
      <c r="C144" s="25"/>
      <c r="D144" s="25"/>
      <c r="E144" s="25"/>
    </row>
    <row r="145" spans="2:5" ht="17.25" customHeight="1" x14ac:dyDescent="0.25">
      <c r="B145" s="25"/>
      <c r="C145" s="25"/>
      <c r="D145" s="25"/>
      <c r="E145" s="25"/>
    </row>
    <row r="146" spans="2:5" ht="17.25" customHeight="1" x14ac:dyDescent="0.25">
      <c r="B146" s="178" t="s">
        <v>174</v>
      </c>
      <c r="C146" s="178"/>
      <c r="D146" s="178"/>
      <c r="E146" s="178"/>
    </row>
    <row r="147" spans="2:5" ht="17.25" customHeight="1" x14ac:dyDescent="0.25">
      <c r="B147" s="25"/>
      <c r="C147" s="25"/>
      <c r="D147" s="25"/>
      <c r="E147" s="25"/>
    </row>
    <row r="148" spans="2:5" ht="17.25" customHeight="1" x14ac:dyDescent="0.25">
      <c r="B148" s="16"/>
      <c r="C148" s="177" t="s">
        <v>175</v>
      </c>
      <c r="D148" s="177"/>
      <c r="E148" s="16" t="s">
        <v>103</v>
      </c>
    </row>
    <row r="149" spans="2:5" ht="17.25" customHeight="1" x14ac:dyDescent="0.25">
      <c r="B149" s="16" t="s">
        <v>21</v>
      </c>
      <c r="C149" s="175" t="s">
        <v>18</v>
      </c>
      <c r="D149" s="175"/>
      <c r="E149" s="57">
        <f>E31</f>
        <v>2691</v>
      </c>
    </row>
    <row r="150" spans="2:5" ht="17.25" customHeight="1" x14ac:dyDescent="0.25">
      <c r="B150" s="16" t="s">
        <v>23</v>
      </c>
      <c r="C150" s="175" t="s">
        <v>35</v>
      </c>
      <c r="D150" s="175"/>
      <c r="E150" s="57">
        <f>E78</f>
        <v>2428.4948193439891</v>
      </c>
    </row>
    <row r="151" spans="2:5" ht="17.25" customHeight="1" x14ac:dyDescent="0.25">
      <c r="B151" s="16" t="s">
        <v>25</v>
      </c>
      <c r="C151" s="175" t="s">
        <v>76</v>
      </c>
      <c r="D151" s="175"/>
      <c r="E151" s="57">
        <f>E90</f>
        <v>179.50465000000003</v>
      </c>
    </row>
    <row r="152" spans="2:5" ht="17.25" customHeight="1" x14ac:dyDescent="0.25">
      <c r="B152" s="16" t="s">
        <v>27</v>
      </c>
      <c r="C152" s="175" t="s">
        <v>84</v>
      </c>
      <c r="D152" s="175"/>
      <c r="E152" s="57">
        <f>E120</f>
        <v>631.54040252472009</v>
      </c>
    </row>
    <row r="153" spans="2:5" ht="17.25" customHeight="1" x14ac:dyDescent="0.25">
      <c r="B153" s="16" t="s">
        <v>29</v>
      </c>
      <c r="C153" s="175" t="s">
        <v>101</v>
      </c>
      <c r="D153" s="175"/>
      <c r="E153" s="57">
        <f>E131</f>
        <v>243.1746323717949</v>
      </c>
    </row>
    <row r="154" spans="2:5" ht="17.25" customHeight="1" x14ac:dyDescent="0.25">
      <c r="B154" s="177" t="s">
        <v>176</v>
      </c>
      <c r="C154" s="177"/>
      <c r="D154" s="177"/>
      <c r="E154" s="62">
        <f>SUM(E149:E153)</f>
        <v>6173.7145042405036</v>
      </c>
    </row>
    <row r="155" spans="2:5" ht="17.25" customHeight="1" x14ac:dyDescent="0.25">
      <c r="B155" s="16" t="s">
        <v>31</v>
      </c>
      <c r="C155" s="175" t="s">
        <v>177</v>
      </c>
      <c r="D155" s="175"/>
      <c r="E155" s="57">
        <f>E143</f>
        <v>2138.2594359515506</v>
      </c>
    </row>
    <row r="156" spans="2:5" ht="17.25" customHeight="1" x14ac:dyDescent="0.25">
      <c r="B156" s="177" t="s">
        <v>178</v>
      </c>
      <c r="C156" s="177"/>
      <c r="D156" s="177"/>
      <c r="E156" s="62">
        <f>TRUNC(SUM(E154:E155),2)</f>
        <v>8311.9699999999993</v>
      </c>
    </row>
    <row r="157" spans="2:5" ht="17.25" customHeight="1" x14ac:dyDescent="0.25">
      <c r="B157" s="25"/>
      <c r="C157" s="25"/>
      <c r="D157" s="25"/>
      <c r="E157" s="25"/>
    </row>
    <row r="158" spans="2:5" ht="17.25" customHeight="1" x14ac:dyDescent="0.25">
      <c r="B158" s="178" t="s">
        <v>179</v>
      </c>
      <c r="C158" s="178"/>
      <c r="D158" s="178"/>
      <c r="E158" s="178"/>
    </row>
    <row r="159" spans="2:5" ht="17.25" customHeight="1" x14ac:dyDescent="0.25">
      <c r="B159" s="25"/>
      <c r="C159" s="25"/>
      <c r="D159" s="25"/>
      <c r="E159" s="25"/>
    </row>
    <row r="160" spans="2:5" ht="17.25" customHeight="1" x14ac:dyDescent="0.25">
      <c r="B160" s="25"/>
      <c r="C160" s="196" t="s">
        <v>180</v>
      </c>
      <c r="D160" s="196"/>
      <c r="E160" s="76">
        <f>E156</f>
        <v>8311.9699999999993</v>
      </c>
    </row>
    <row r="161" spans="2:5" ht="17.25" customHeight="1" x14ac:dyDescent="0.25">
      <c r="B161" s="25"/>
      <c r="C161" s="196" t="s">
        <v>133</v>
      </c>
      <c r="D161" s="196"/>
      <c r="E161" s="77">
        <f>D19</f>
        <v>1</v>
      </c>
    </row>
    <row r="162" spans="2:5" ht="17.25" customHeight="1" x14ac:dyDescent="0.25">
      <c r="B162" s="25"/>
      <c r="C162" s="197" t="s">
        <v>181</v>
      </c>
      <c r="D162" s="197"/>
      <c r="E162" s="78">
        <f>E160*E161</f>
        <v>8311.9699999999993</v>
      </c>
    </row>
    <row r="163" spans="2:5" ht="17.25" customHeight="1" x14ac:dyDescent="0.25">
      <c r="B163" s="25"/>
      <c r="C163" s="25"/>
      <c r="D163" s="25"/>
      <c r="E163" s="25"/>
    </row>
    <row r="164" spans="2:5" ht="17.25" customHeight="1" x14ac:dyDescent="0.25">
      <c r="B164" s="25"/>
      <c r="C164" s="25"/>
      <c r="D164" s="25"/>
      <c r="E164" s="25"/>
    </row>
    <row r="165" spans="2:5" ht="17.25" customHeight="1" x14ac:dyDescent="0.25">
      <c r="B165" s="25"/>
      <c r="C165" s="25"/>
      <c r="D165" s="25"/>
      <c r="E165" s="25"/>
    </row>
    <row r="166" spans="2:5" ht="17.25" customHeight="1" x14ac:dyDescent="0.25">
      <c r="B166" s="25"/>
      <c r="C166" s="25"/>
      <c r="D166" s="25"/>
      <c r="E166" s="25"/>
    </row>
    <row r="167" spans="2:5" ht="17.25" customHeight="1" x14ac:dyDescent="0.25">
      <c r="B167" s="25"/>
      <c r="C167" s="25"/>
      <c r="D167" s="25"/>
      <c r="E167" s="25"/>
    </row>
    <row r="168" spans="2:5" ht="17.25" customHeight="1" x14ac:dyDescent="0.25">
      <c r="B168" s="25"/>
      <c r="C168" s="25"/>
      <c r="D168" s="25"/>
      <c r="E168" s="25"/>
    </row>
    <row r="169" spans="2:5" ht="17.25" customHeight="1" x14ac:dyDescent="0.25">
      <c r="B169" s="25"/>
      <c r="C169" s="25"/>
      <c r="D169" s="25"/>
      <c r="E169" s="25"/>
    </row>
    <row r="170" spans="2:5" ht="17.25" customHeight="1" x14ac:dyDescent="0.25">
      <c r="B170" s="25"/>
      <c r="C170" s="25"/>
      <c r="D170" s="25"/>
      <c r="E170" s="25"/>
    </row>
    <row r="171" spans="2:5" ht="17.25" customHeight="1" x14ac:dyDescent="0.25">
      <c r="B171" s="25"/>
      <c r="C171" s="25"/>
      <c r="D171" s="25"/>
      <c r="E171" s="25"/>
    </row>
    <row r="172" spans="2:5" ht="17.25" customHeight="1" x14ac:dyDescent="0.25">
      <c r="B172" s="25"/>
      <c r="C172" s="25"/>
      <c r="D172" s="25"/>
      <c r="E172" s="25"/>
    </row>
    <row r="173" spans="2:5" ht="17.25" customHeight="1" x14ac:dyDescent="0.25">
      <c r="B173" s="25"/>
      <c r="C173" s="25"/>
      <c r="D173" s="25"/>
      <c r="E173" s="25"/>
    </row>
    <row r="174" spans="2:5" ht="17.25" customHeight="1" x14ac:dyDescent="0.25">
      <c r="B174" s="25"/>
      <c r="C174" s="25"/>
      <c r="D174" s="25"/>
      <c r="E174" s="25"/>
    </row>
    <row r="175" spans="2:5" ht="17.25" customHeight="1" x14ac:dyDescent="0.25">
      <c r="B175" s="25"/>
      <c r="C175" s="25"/>
      <c r="D175" s="25"/>
      <c r="E175" s="25"/>
    </row>
    <row r="176" spans="2:5" ht="17.25" customHeight="1" x14ac:dyDescent="0.25">
      <c r="B176" s="25"/>
      <c r="C176" s="25"/>
      <c r="D176" s="25"/>
      <c r="E176" s="25"/>
    </row>
    <row r="177" spans="2:5" ht="17.25" customHeight="1" x14ac:dyDescent="0.25">
      <c r="B177" s="25"/>
      <c r="C177" s="25"/>
      <c r="D177" s="25"/>
      <c r="E177" s="25"/>
    </row>
    <row r="178" spans="2:5" ht="17.25" customHeight="1" x14ac:dyDescent="0.25">
      <c r="B178" s="25"/>
      <c r="C178" s="25"/>
      <c r="D178" s="25"/>
      <c r="E178" s="25"/>
    </row>
    <row r="179" spans="2:5" ht="17.25" customHeight="1" x14ac:dyDescent="0.25">
      <c r="B179" s="25"/>
      <c r="C179" s="25"/>
      <c r="D179" s="25"/>
      <c r="E179" s="25"/>
    </row>
    <row r="180" spans="2:5" ht="17.25" customHeight="1" x14ac:dyDescent="0.25">
      <c r="B180" s="25"/>
      <c r="C180" s="25"/>
      <c r="D180" s="25"/>
      <c r="E180" s="25"/>
    </row>
    <row r="181" spans="2:5" ht="17.25" customHeight="1" x14ac:dyDescent="0.25">
      <c r="B181" s="25"/>
      <c r="C181" s="25"/>
      <c r="D181" s="25"/>
      <c r="E181" s="25"/>
    </row>
    <row r="182" spans="2:5" ht="17.25" customHeight="1" x14ac:dyDescent="0.25">
      <c r="B182" s="25"/>
      <c r="C182" s="25"/>
      <c r="D182" s="25"/>
      <c r="E182" s="25"/>
    </row>
    <row r="183" spans="2:5" ht="17.25" customHeight="1" x14ac:dyDescent="0.25">
      <c r="B183" s="25"/>
      <c r="C183" s="25"/>
      <c r="D183" s="25"/>
      <c r="E183" s="25"/>
    </row>
    <row r="184" spans="2:5" ht="17.25" customHeight="1" x14ac:dyDescent="0.25">
      <c r="B184" s="25"/>
      <c r="C184" s="25"/>
      <c r="D184" s="25"/>
      <c r="E184" s="25"/>
    </row>
    <row r="185" spans="2:5" ht="17.25" customHeight="1" x14ac:dyDescent="0.25">
      <c r="B185" s="25"/>
      <c r="C185" s="25"/>
      <c r="D185" s="25"/>
      <c r="E185" s="25"/>
    </row>
    <row r="186" spans="2:5" ht="17.25" customHeight="1" x14ac:dyDescent="0.25">
      <c r="B186" s="25"/>
      <c r="C186" s="25"/>
      <c r="D186" s="25"/>
      <c r="E186" s="25"/>
    </row>
    <row r="187" spans="2:5" ht="17.25" customHeight="1" x14ac:dyDescent="0.25">
      <c r="B187" s="25"/>
      <c r="C187" s="25"/>
      <c r="D187" s="25"/>
      <c r="E187" s="25"/>
    </row>
    <row r="188" spans="2:5" ht="17.25" customHeight="1" x14ac:dyDescent="0.25">
      <c r="B188" s="25"/>
      <c r="C188" s="25"/>
      <c r="D188" s="25"/>
      <c r="E188" s="25"/>
    </row>
    <row r="189" spans="2:5" ht="17.25" customHeight="1" x14ac:dyDescent="0.25">
      <c r="B189" s="25"/>
      <c r="C189" s="25"/>
      <c r="D189" s="25"/>
      <c r="E189" s="25"/>
    </row>
    <row r="190" spans="2:5" ht="17.25" customHeight="1" x14ac:dyDescent="0.25">
      <c r="B190" s="25"/>
      <c r="C190" s="25"/>
      <c r="D190" s="25"/>
      <c r="E190" s="25"/>
    </row>
    <row r="191" spans="2:5" ht="17.25" customHeight="1" x14ac:dyDescent="0.25">
      <c r="B191" s="25"/>
      <c r="C191" s="25"/>
      <c r="D191" s="25"/>
      <c r="E191" s="25"/>
    </row>
    <row r="192" spans="2:5" ht="17.25" customHeight="1" x14ac:dyDescent="0.25">
      <c r="B192" s="25"/>
      <c r="C192" s="25"/>
      <c r="D192" s="25"/>
      <c r="E192" s="25"/>
    </row>
    <row r="193" spans="2:5" ht="17.25" customHeight="1" x14ac:dyDescent="0.25">
      <c r="B193" s="25"/>
      <c r="C193" s="25"/>
      <c r="D193" s="25"/>
      <c r="E193" s="25"/>
    </row>
    <row r="194" spans="2:5" ht="17.25" customHeight="1" x14ac:dyDescent="0.25">
      <c r="B194" s="25"/>
      <c r="C194" s="25"/>
      <c r="D194" s="25"/>
      <c r="E194" s="25"/>
    </row>
    <row r="195" spans="2:5" ht="17.25" customHeight="1" x14ac:dyDescent="0.25">
      <c r="B195" s="25"/>
      <c r="C195" s="25"/>
      <c r="D195" s="25"/>
      <c r="E195" s="25"/>
    </row>
    <row r="196" spans="2:5" ht="17.25" customHeight="1" x14ac:dyDescent="0.25">
      <c r="B196" s="25"/>
      <c r="C196" s="25"/>
      <c r="D196" s="25"/>
      <c r="E196" s="25"/>
    </row>
    <row r="197" spans="2:5" ht="17.25" customHeight="1" x14ac:dyDescent="0.25">
      <c r="B197" s="25"/>
      <c r="C197" s="25"/>
      <c r="D197" s="25"/>
      <c r="E197" s="25"/>
    </row>
    <row r="198" spans="2:5" ht="17.25" customHeight="1" x14ac:dyDescent="0.25">
      <c r="B198" s="25"/>
      <c r="C198" s="25"/>
      <c r="D198" s="25"/>
      <c r="E198" s="25"/>
    </row>
    <row r="199" spans="2:5" ht="17.25" customHeight="1" x14ac:dyDescent="0.25">
      <c r="B199" s="25"/>
      <c r="C199" s="25"/>
      <c r="D199" s="25"/>
      <c r="E199" s="25"/>
    </row>
    <row r="200" spans="2:5" ht="17.25" customHeight="1" x14ac:dyDescent="0.25">
      <c r="B200" s="25"/>
      <c r="C200" s="25"/>
      <c r="D200" s="25"/>
      <c r="E200" s="25"/>
    </row>
    <row r="201" spans="2:5" ht="17.25" customHeight="1" x14ac:dyDescent="0.25">
      <c r="B201" s="25"/>
      <c r="C201" s="25"/>
      <c r="D201" s="25"/>
      <c r="E201" s="25"/>
    </row>
    <row r="202" spans="2:5" ht="17.25" customHeight="1" x14ac:dyDescent="0.25">
      <c r="B202" s="25"/>
      <c r="C202" s="25"/>
      <c r="D202" s="25"/>
      <c r="E202" s="25"/>
    </row>
    <row r="203" spans="2:5" ht="17.25" customHeight="1" x14ac:dyDescent="0.25">
      <c r="B203" s="25"/>
      <c r="C203" s="25"/>
      <c r="D203" s="25"/>
      <c r="E203" s="25"/>
    </row>
    <row r="204" spans="2:5" ht="17.25" customHeight="1" x14ac:dyDescent="0.25">
      <c r="B204" s="25"/>
      <c r="C204" s="25"/>
      <c r="D204" s="25"/>
      <c r="E204" s="25"/>
    </row>
    <row r="205" spans="2:5" ht="17.25" customHeight="1" x14ac:dyDescent="0.25">
      <c r="B205" s="25"/>
      <c r="C205" s="25"/>
      <c r="D205" s="25"/>
      <c r="E205" s="25"/>
    </row>
    <row r="206" spans="2:5" ht="17.25" customHeight="1" x14ac:dyDescent="0.25">
      <c r="B206" s="25"/>
      <c r="C206" s="25"/>
      <c r="D206" s="25"/>
      <c r="E206" s="25"/>
    </row>
    <row r="207" spans="2:5" ht="17.25" customHeight="1" x14ac:dyDescent="0.25">
      <c r="B207" s="25"/>
      <c r="C207" s="25"/>
      <c r="D207" s="25"/>
      <c r="E207" s="25"/>
    </row>
    <row r="208" spans="2:5" ht="17.25" customHeight="1" x14ac:dyDescent="0.25">
      <c r="B208" s="25"/>
      <c r="C208" s="25"/>
      <c r="D208" s="25"/>
      <c r="E208" s="25"/>
    </row>
    <row r="209" spans="2:5" ht="17.25" customHeight="1" x14ac:dyDescent="0.25">
      <c r="B209" s="25"/>
      <c r="C209" s="25"/>
      <c r="D209" s="25"/>
      <c r="E209" s="25"/>
    </row>
    <row r="210" spans="2:5" ht="17.25" customHeight="1" x14ac:dyDescent="0.25">
      <c r="B210" s="25"/>
      <c r="C210" s="25"/>
      <c r="D210" s="25"/>
      <c r="E210" s="25"/>
    </row>
    <row r="211" spans="2:5" ht="17.25" customHeight="1" x14ac:dyDescent="0.25">
      <c r="B211" s="25"/>
      <c r="C211" s="25"/>
      <c r="D211" s="25"/>
      <c r="E211" s="25"/>
    </row>
    <row r="212" spans="2:5" ht="17.25" customHeight="1" x14ac:dyDescent="0.25">
      <c r="B212" s="25"/>
      <c r="C212" s="25"/>
      <c r="D212" s="25"/>
      <c r="E212" s="25"/>
    </row>
    <row r="213" spans="2:5" ht="17.25" customHeight="1" x14ac:dyDescent="0.25">
      <c r="B213" s="25"/>
      <c r="C213" s="25"/>
      <c r="D213" s="25"/>
      <c r="E213" s="25"/>
    </row>
    <row r="214" spans="2:5" ht="17.25" customHeight="1" x14ac:dyDescent="0.25">
      <c r="B214" s="25"/>
      <c r="C214" s="25"/>
      <c r="D214" s="25"/>
      <c r="E214" s="25"/>
    </row>
    <row r="215" spans="2:5" ht="17.25" customHeight="1" x14ac:dyDescent="0.25">
      <c r="B215" s="25"/>
      <c r="C215" s="25"/>
      <c r="D215" s="25"/>
      <c r="E215" s="25"/>
    </row>
    <row r="216" spans="2:5" ht="17.25" customHeight="1" x14ac:dyDescent="0.25">
      <c r="B216" s="25"/>
      <c r="C216" s="25"/>
      <c r="D216" s="25"/>
      <c r="E216" s="25"/>
    </row>
    <row r="217" spans="2:5" ht="17.25" customHeight="1" x14ac:dyDescent="0.25">
      <c r="B217" s="25"/>
      <c r="C217" s="25"/>
      <c r="D217" s="25"/>
      <c r="E217" s="25"/>
    </row>
    <row r="218" spans="2:5" ht="17.25" customHeight="1" x14ac:dyDescent="0.25">
      <c r="B218" s="25"/>
      <c r="C218" s="25"/>
      <c r="D218" s="25"/>
      <c r="E218" s="25"/>
    </row>
    <row r="219" spans="2:5" ht="17.25" customHeight="1" x14ac:dyDescent="0.25">
      <c r="B219" s="25"/>
      <c r="C219" s="25"/>
      <c r="D219" s="25"/>
      <c r="E219" s="25"/>
    </row>
    <row r="220" spans="2:5" ht="17.25" customHeight="1" x14ac:dyDescent="0.25">
      <c r="B220" s="25"/>
      <c r="C220" s="25"/>
      <c r="D220" s="25"/>
      <c r="E220" s="25"/>
    </row>
    <row r="221" spans="2:5" ht="17.25" customHeight="1" x14ac:dyDescent="0.25">
      <c r="B221" s="25"/>
      <c r="C221" s="25"/>
      <c r="D221" s="25"/>
      <c r="E221" s="25"/>
    </row>
    <row r="222" spans="2:5" ht="17.25" customHeight="1" x14ac:dyDescent="0.25">
      <c r="B222" s="25"/>
      <c r="C222" s="25"/>
      <c r="D222" s="25"/>
      <c r="E222" s="25"/>
    </row>
    <row r="223" spans="2:5" ht="17.25" customHeight="1" x14ac:dyDescent="0.25">
      <c r="B223" s="25"/>
      <c r="C223" s="25"/>
      <c r="D223" s="25"/>
      <c r="E223" s="25"/>
    </row>
    <row r="224" spans="2:5" ht="17.25" customHeight="1" x14ac:dyDescent="0.25">
      <c r="B224" s="25"/>
      <c r="C224" s="25"/>
      <c r="D224" s="25"/>
      <c r="E224" s="25"/>
    </row>
    <row r="225" spans="2:5" ht="17.25" customHeight="1" x14ac:dyDescent="0.25">
      <c r="B225" s="25"/>
      <c r="C225" s="25"/>
      <c r="D225" s="25"/>
      <c r="E225" s="25"/>
    </row>
    <row r="226" spans="2:5" ht="17.25" customHeight="1" x14ac:dyDescent="0.25">
      <c r="B226" s="25"/>
      <c r="C226" s="25"/>
      <c r="D226" s="25"/>
      <c r="E226" s="25"/>
    </row>
    <row r="227" spans="2:5" ht="17.25" customHeight="1" x14ac:dyDescent="0.25">
      <c r="B227" s="25"/>
      <c r="C227" s="25"/>
      <c r="D227" s="25"/>
      <c r="E227" s="25"/>
    </row>
    <row r="228" spans="2:5" ht="17.25" customHeight="1" x14ac:dyDescent="0.25">
      <c r="B228" s="25"/>
      <c r="C228" s="25"/>
      <c r="D228" s="25"/>
      <c r="E228" s="25"/>
    </row>
    <row r="229" spans="2:5" ht="17.25" customHeight="1" x14ac:dyDescent="0.25">
      <c r="B229" s="25"/>
      <c r="C229" s="25"/>
      <c r="D229" s="25"/>
      <c r="E229" s="25"/>
    </row>
    <row r="230" spans="2:5" ht="17.25" customHeight="1" x14ac:dyDescent="0.25">
      <c r="B230" s="25"/>
      <c r="C230" s="25"/>
      <c r="D230" s="25"/>
      <c r="E230" s="25"/>
    </row>
    <row r="231" spans="2:5" ht="17.25" customHeight="1" x14ac:dyDescent="0.25">
      <c r="B231" s="25"/>
      <c r="C231" s="25"/>
      <c r="D231" s="25"/>
      <c r="E231" s="25"/>
    </row>
    <row r="232" spans="2:5" ht="17.25" customHeight="1" x14ac:dyDescent="0.25">
      <c r="B232" s="25"/>
      <c r="C232" s="25"/>
      <c r="D232" s="25"/>
      <c r="E232" s="25"/>
    </row>
    <row r="233" spans="2:5" ht="17.25" customHeight="1" x14ac:dyDescent="0.25">
      <c r="B233" s="25"/>
      <c r="C233" s="25"/>
      <c r="D233" s="25"/>
      <c r="E233" s="25"/>
    </row>
    <row r="234" spans="2:5" ht="17.25" customHeight="1" x14ac:dyDescent="0.25">
      <c r="B234" s="25"/>
      <c r="C234" s="25"/>
      <c r="D234" s="25"/>
      <c r="E234" s="25"/>
    </row>
    <row r="235" spans="2:5" ht="17.25" customHeight="1" x14ac:dyDescent="0.25">
      <c r="B235" s="25"/>
      <c r="C235" s="25"/>
      <c r="D235" s="25"/>
      <c r="E235" s="25"/>
    </row>
    <row r="236" spans="2:5" ht="17.25" customHeight="1" x14ac:dyDescent="0.25">
      <c r="B236" s="25"/>
      <c r="C236" s="25"/>
      <c r="D236" s="25"/>
      <c r="E236" s="25"/>
    </row>
    <row r="237" spans="2:5" ht="17.25" customHeight="1" x14ac:dyDescent="0.25">
      <c r="B237" s="25"/>
      <c r="C237" s="25"/>
      <c r="D237" s="25"/>
      <c r="E237" s="25"/>
    </row>
    <row r="238" spans="2:5" ht="17.25" customHeight="1" x14ac:dyDescent="0.25">
      <c r="B238" s="25"/>
      <c r="C238" s="25"/>
      <c r="D238" s="25"/>
      <c r="E238" s="25"/>
    </row>
    <row r="239" spans="2:5" ht="17.25" customHeight="1" x14ac:dyDescent="0.25">
      <c r="B239" s="25"/>
      <c r="C239" s="25"/>
      <c r="D239" s="25"/>
      <c r="E239" s="25"/>
    </row>
    <row r="240" spans="2:5" ht="17.25" customHeight="1" x14ac:dyDescent="0.25">
      <c r="B240" s="25"/>
      <c r="C240" s="25"/>
      <c r="D240" s="25"/>
      <c r="E240" s="25"/>
    </row>
    <row r="241" spans="2:5" ht="17.25" customHeight="1" x14ac:dyDescent="0.25">
      <c r="B241" s="25"/>
      <c r="C241" s="25"/>
      <c r="D241" s="25"/>
      <c r="E241" s="25"/>
    </row>
    <row r="242" spans="2:5" ht="17.25" customHeight="1" x14ac:dyDescent="0.25">
      <c r="B242" s="25"/>
      <c r="C242" s="25"/>
      <c r="D242" s="25"/>
      <c r="E242" s="25"/>
    </row>
    <row r="243" spans="2:5" ht="17.25" customHeight="1" x14ac:dyDescent="0.25">
      <c r="B243" s="25"/>
      <c r="C243" s="25"/>
      <c r="D243" s="25"/>
      <c r="E243" s="25"/>
    </row>
    <row r="244" spans="2:5" ht="17.25" customHeight="1" x14ac:dyDescent="0.25">
      <c r="B244" s="25"/>
      <c r="C244" s="25"/>
      <c r="D244" s="25"/>
      <c r="E244" s="25"/>
    </row>
    <row r="245" spans="2:5" ht="17.25" customHeight="1" x14ac:dyDescent="0.25">
      <c r="B245" s="25"/>
      <c r="C245" s="25"/>
      <c r="D245" s="25"/>
      <c r="E245" s="25"/>
    </row>
    <row r="246" spans="2:5" ht="17.25" customHeight="1" x14ac:dyDescent="0.25">
      <c r="B246" s="25"/>
      <c r="C246" s="25"/>
      <c r="D246" s="25"/>
      <c r="E246" s="25"/>
    </row>
    <row r="247" spans="2:5" ht="17.25" customHeight="1" x14ac:dyDescent="0.25">
      <c r="B247" s="25"/>
      <c r="C247" s="25"/>
      <c r="D247" s="25"/>
      <c r="E247" s="25"/>
    </row>
    <row r="248" spans="2:5" ht="17.25" customHeight="1" x14ac:dyDescent="0.25">
      <c r="B248" s="25"/>
      <c r="C248" s="25"/>
      <c r="D248" s="25"/>
      <c r="E248" s="25"/>
    </row>
    <row r="249" spans="2:5" ht="17.25" customHeight="1" x14ac:dyDescent="0.25">
      <c r="B249" s="25"/>
      <c r="C249" s="25"/>
      <c r="D249" s="25"/>
      <c r="E249" s="25"/>
    </row>
    <row r="250" spans="2:5" ht="17.25" customHeight="1" x14ac:dyDescent="0.25">
      <c r="B250" s="25"/>
      <c r="C250" s="25"/>
      <c r="D250" s="25"/>
      <c r="E250" s="25"/>
    </row>
    <row r="251" spans="2:5" ht="17.25" customHeight="1" x14ac:dyDescent="0.25">
      <c r="B251" s="25"/>
      <c r="C251" s="25"/>
      <c r="D251" s="25"/>
      <c r="E251" s="25"/>
    </row>
    <row r="252" spans="2:5" ht="17.25" customHeight="1" x14ac:dyDescent="0.25">
      <c r="B252" s="25"/>
      <c r="C252" s="25"/>
      <c r="D252" s="25"/>
      <c r="E252" s="25"/>
    </row>
    <row r="253" spans="2:5" ht="17.25" customHeight="1" x14ac:dyDescent="0.25">
      <c r="B253" s="25"/>
      <c r="C253" s="25"/>
      <c r="D253" s="25"/>
      <c r="E253" s="25"/>
    </row>
    <row r="254" spans="2:5" ht="17.25" customHeight="1" x14ac:dyDescent="0.25">
      <c r="B254" s="25"/>
      <c r="C254" s="25"/>
      <c r="D254" s="25"/>
      <c r="E254" s="25"/>
    </row>
    <row r="255" spans="2:5" ht="17.25" customHeight="1" x14ac:dyDescent="0.25">
      <c r="B255" s="25"/>
      <c r="C255" s="25"/>
      <c r="D255" s="25"/>
      <c r="E255" s="25"/>
    </row>
    <row r="256" spans="2:5" ht="17.25" customHeight="1" x14ac:dyDescent="0.25">
      <c r="B256" s="25"/>
      <c r="C256" s="25"/>
      <c r="D256" s="25"/>
      <c r="E256" s="25"/>
    </row>
    <row r="257" spans="2:5" ht="17.25" customHeight="1" x14ac:dyDescent="0.25">
      <c r="B257" s="25"/>
      <c r="C257" s="25"/>
      <c r="D257" s="25"/>
      <c r="E257" s="25"/>
    </row>
    <row r="258" spans="2:5" ht="17.25" customHeight="1" x14ac:dyDescent="0.25">
      <c r="B258" s="25"/>
      <c r="C258" s="25"/>
      <c r="D258" s="25"/>
      <c r="E258" s="25"/>
    </row>
    <row r="259" spans="2:5" ht="17.25" customHeight="1" x14ac:dyDescent="0.25">
      <c r="B259" s="25"/>
      <c r="C259" s="25"/>
      <c r="D259" s="25"/>
      <c r="E259" s="25"/>
    </row>
    <row r="260" spans="2:5" ht="17.25" customHeight="1" x14ac:dyDescent="0.25">
      <c r="B260" s="25"/>
      <c r="C260" s="25"/>
      <c r="D260" s="25"/>
      <c r="E260" s="25"/>
    </row>
    <row r="261" spans="2:5" ht="17.25" customHeight="1" x14ac:dyDescent="0.25">
      <c r="B261" s="25"/>
      <c r="C261" s="25"/>
      <c r="D261" s="25"/>
      <c r="E261" s="25"/>
    </row>
    <row r="262" spans="2:5" ht="17.25" customHeight="1" x14ac:dyDescent="0.25">
      <c r="B262" s="25"/>
      <c r="C262" s="25"/>
      <c r="D262" s="25"/>
      <c r="E262" s="25"/>
    </row>
    <row r="263" spans="2:5" ht="17.25" customHeight="1" x14ac:dyDescent="0.25">
      <c r="B263" s="25"/>
      <c r="C263" s="25"/>
      <c r="D263" s="25"/>
      <c r="E263" s="25"/>
    </row>
    <row r="264" spans="2:5" ht="17.25" customHeight="1" x14ac:dyDescent="0.25">
      <c r="B264" s="25"/>
      <c r="C264" s="25"/>
      <c r="D264" s="25"/>
      <c r="E264" s="25"/>
    </row>
    <row r="265" spans="2:5" ht="17.25" customHeight="1" x14ac:dyDescent="0.25">
      <c r="B265" s="25"/>
      <c r="C265" s="25"/>
      <c r="D265" s="25"/>
      <c r="E265" s="25"/>
    </row>
    <row r="266" spans="2:5" ht="17.25" customHeight="1" x14ac:dyDescent="0.25">
      <c r="B266" s="25"/>
      <c r="C266" s="25"/>
      <c r="D266" s="25"/>
      <c r="E266" s="25"/>
    </row>
    <row r="267" spans="2:5" ht="17.25" customHeight="1" x14ac:dyDescent="0.25">
      <c r="B267" s="25"/>
      <c r="C267" s="25"/>
      <c r="D267" s="25"/>
      <c r="E267" s="25"/>
    </row>
    <row r="268" spans="2:5" ht="17.25" customHeight="1" x14ac:dyDescent="0.25">
      <c r="B268" s="25"/>
      <c r="C268" s="25"/>
      <c r="D268" s="25"/>
      <c r="E268" s="25"/>
    </row>
    <row r="269" spans="2:5" ht="17.25" customHeight="1" x14ac:dyDescent="0.25">
      <c r="B269" s="25"/>
      <c r="C269" s="25"/>
      <c r="D269" s="25"/>
      <c r="E269" s="25"/>
    </row>
    <row r="270" spans="2:5" ht="17.25" customHeight="1" x14ac:dyDescent="0.25">
      <c r="B270" s="25"/>
      <c r="C270" s="25"/>
      <c r="D270" s="25"/>
      <c r="E270" s="25"/>
    </row>
    <row r="271" spans="2:5" ht="17.25" customHeight="1" x14ac:dyDescent="0.25">
      <c r="B271" s="25"/>
      <c r="C271" s="25"/>
      <c r="D271" s="25"/>
      <c r="E271" s="25"/>
    </row>
    <row r="272" spans="2:5" ht="17.25" customHeight="1" x14ac:dyDescent="0.25">
      <c r="B272" s="25"/>
      <c r="C272" s="25"/>
      <c r="D272" s="25"/>
      <c r="E272" s="25"/>
    </row>
    <row r="273" spans="2:5" ht="17.25" customHeight="1" x14ac:dyDescent="0.25">
      <c r="B273" s="25"/>
      <c r="C273" s="25"/>
      <c r="D273" s="25"/>
      <c r="E273" s="25"/>
    </row>
    <row r="274" spans="2:5" ht="17.25" customHeight="1" x14ac:dyDescent="0.25">
      <c r="B274" s="25"/>
      <c r="C274" s="25"/>
      <c r="D274" s="25"/>
      <c r="E274" s="25"/>
    </row>
    <row r="275" spans="2:5" ht="17.25" customHeight="1" x14ac:dyDescent="0.25">
      <c r="B275" s="25"/>
      <c r="C275" s="25"/>
      <c r="D275" s="25"/>
      <c r="E275" s="25"/>
    </row>
    <row r="276" spans="2:5" ht="17.25" customHeight="1" x14ac:dyDescent="0.25">
      <c r="B276" s="25"/>
      <c r="C276" s="25"/>
      <c r="D276" s="25"/>
      <c r="E276" s="25"/>
    </row>
    <row r="277" spans="2:5" ht="17.25" customHeight="1" x14ac:dyDescent="0.25">
      <c r="B277" s="25"/>
      <c r="C277" s="25"/>
      <c r="D277" s="25"/>
      <c r="E277" s="25"/>
    </row>
    <row r="278" spans="2:5" ht="17.25" customHeight="1" x14ac:dyDescent="0.25">
      <c r="B278" s="25"/>
      <c r="C278" s="25"/>
      <c r="D278" s="25"/>
      <c r="E278" s="25"/>
    </row>
    <row r="279" spans="2:5" ht="17.25" customHeight="1" x14ac:dyDescent="0.25">
      <c r="B279" s="25"/>
      <c r="C279" s="25"/>
      <c r="D279" s="25"/>
      <c r="E279" s="25"/>
    </row>
    <row r="280" spans="2:5" ht="17.25" customHeight="1" x14ac:dyDescent="0.25">
      <c r="B280" s="25"/>
      <c r="C280" s="25"/>
      <c r="D280" s="25"/>
      <c r="E280" s="25"/>
    </row>
    <row r="281" spans="2:5" ht="17.25" customHeight="1" x14ac:dyDescent="0.25">
      <c r="B281" s="25"/>
      <c r="C281" s="25"/>
      <c r="D281" s="25"/>
      <c r="E281" s="25"/>
    </row>
    <row r="282" spans="2:5" ht="17.25" customHeight="1" x14ac:dyDescent="0.25">
      <c r="B282" s="25"/>
      <c r="C282" s="25"/>
      <c r="D282" s="25"/>
      <c r="E282" s="25"/>
    </row>
    <row r="283" spans="2:5" ht="17.25" customHeight="1" x14ac:dyDescent="0.25">
      <c r="B283" s="25"/>
      <c r="C283" s="25"/>
      <c r="D283" s="25"/>
      <c r="E283" s="25"/>
    </row>
    <row r="284" spans="2:5" ht="17.25" customHeight="1" x14ac:dyDescent="0.25">
      <c r="B284" s="25"/>
      <c r="C284" s="25"/>
      <c r="D284" s="25"/>
      <c r="E284" s="25"/>
    </row>
    <row r="285" spans="2:5" ht="17.25" customHeight="1" x14ac:dyDescent="0.25">
      <c r="B285" s="25"/>
      <c r="C285" s="25"/>
      <c r="D285" s="25"/>
      <c r="E285" s="25"/>
    </row>
    <row r="286" spans="2:5" ht="17.25" customHeight="1" x14ac:dyDescent="0.25">
      <c r="B286" s="25"/>
      <c r="C286" s="25"/>
      <c r="D286" s="25"/>
      <c r="E286" s="25"/>
    </row>
    <row r="287" spans="2:5" ht="17.25" customHeight="1" x14ac:dyDescent="0.25">
      <c r="B287" s="25"/>
      <c r="C287" s="25"/>
      <c r="D287" s="25"/>
      <c r="E287" s="25"/>
    </row>
    <row r="288" spans="2:5" ht="17.25" customHeight="1" x14ac:dyDescent="0.25">
      <c r="B288" s="25"/>
      <c r="C288" s="25"/>
      <c r="D288" s="25"/>
      <c r="E288" s="25"/>
    </row>
    <row r="289" spans="2:5" ht="17.25" customHeight="1" x14ac:dyDescent="0.25">
      <c r="B289" s="25"/>
      <c r="C289" s="25"/>
      <c r="D289" s="25"/>
      <c r="E289" s="25"/>
    </row>
    <row r="290" spans="2:5" ht="17.25" customHeight="1" x14ac:dyDescent="0.25">
      <c r="B290" s="25"/>
      <c r="C290" s="25"/>
      <c r="D290" s="25"/>
      <c r="E290" s="25"/>
    </row>
    <row r="291" spans="2:5" ht="17.25" customHeight="1" x14ac:dyDescent="0.25">
      <c r="B291" s="25"/>
      <c r="C291" s="25"/>
      <c r="D291" s="25"/>
      <c r="E291" s="25"/>
    </row>
    <row r="292" spans="2:5" ht="17.25" customHeight="1" x14ac:dyDescent="0.25">
      <c r="B292" s="25"/>
      <c r="C292" s="25"/>
      <c r="D292" s="25"/>
      <c r="E292" s="25"/>
    </row>
    <row r="293" spans="2:5" ht="17.25" customHeight="1" x14ac:dyDescent="0.25">
      <c r="B293" s="25"/>
      <c r="C293" s="25"/>
      <c r="D293" s="25"/>
      <c r="E293" s="25"/>
    </row>
    <row r="294" spans="2:5" ht="17.25" customHeight="1" x14ac:dyDescent="0.25">
      <c r="B294" s="25"/>
      <c r="C294" s="25"/>
      <c r="D294" s="25"/>
      <c r="E294" s="25"/>
    </row>
    <row r="295" spans="2:5" ht="17.25" customHeight="1" x14ac:dyDescent="0.25">
      <c r="B295" s="25"/>
      <c r="C295" s="25"/>
      <c r="D295" s="25"/>
      <c r="E295" s="25"/>
    </row>
    <row r="296" spans="2:5" ht="17.25" customHeight="1" x14ac:dyDescent="0.25">
      <c r="B296" s="25"/>
      <c r="C296" s="25"/>
      <c r="D296" s="25"/>
      <c r="E296" s="25"/>
    </row>
    <row r="297" spans="2:5" ht="17.25" customHeight="1" x14ac:dyDescent="0.25">
      <c r="B297" s="25"/>
      <c r="C297" s="25"/>
      <c r="D297" s="25"/>
      <c r="E297" s="25"/>
    </row>
    <row r="298" spans="2:5" ht="17.25" customHeight="1" x14ac:dyDescent="0.25">
      <c r="B298" s="25"/>
      <c r="C298" s="25"/>
      <c r="D298" s="25"/>
      <c r="E298" s="25"/>
    </row>
    <row r="299" spans="2:5" ht="17.25" customHeight="1" x14ac:dyDescent="0.25">
      <c r="B299" s="25"/>
      <c r="C299" s="25"/>
      <c r="D299" s="25"/>
      <c r="E299" s="25"/>
    </row>
    <row r="300" spans="2:5" ht="17.25" customHeight="1" x14ac:dyDescent="0.25">
      <c r="B300" s="25"/>
      <c r="C300" s="25"/>
      <c r="D300" s="25"/>
      <c r="E300" s="25"/>
    </row>
    <row r="301" spans="2:5" ht="17.25" customHeight="1" x14ac:dyDescent="0.25">
      <c r="B301" s="25"/>
      <c r="C301" s="25"/>
      <c r="D301" s="25"/>
      <c r="E301" s="25"/>
    </row>
    <row r="302" spans="2:5" ht="17.25" customHeight="1" x14ac:dyDescent="0.25">
      <c r="B302" s="25"/>
      <c r="C302" s="25"/>
      <c r="D302" s="25"/>
      <c r="E302" s="25"/>
    </row>
    <row r="303" spans="2:5" ht="17.25" customHeight="1" x14ac:dyDescent="0.25">
      <c r="B303" s="25"/>
      <c r="C303" s="25"/>
      <c r="D303" s="25"/>
      <c r="E303" s="25"/>
    </row>
    <row r="304" spans="2:5" ht="17.25" customHeight="1" x14ac:dyDescent="0.25">
      <c r="B304" s="25"/>
      <c r="C304" s="25"/>
      <c r="D304" s="25"/>
      <c r="E304" s="25"/>
    </row>
    <row r="305" spans="2:5" ht="17.25" customHeight="1" x14ac:dyDescent="0.25">
      <c r="B305" s="25"/>
      <c r="C305" s="25"/>
      <c r="D305" s="25"/>
      <c r="E305" s="25"/>
    </row>
    <row r="306" spans="2:5" ht="17.25" customHeight="1" x14ac:dyDescent="0.25">
      <c r="B306" s="25"/>
      <c r="C306" s="25"/>
      <c r="D306" s="25"/>
      <c r="E306" s="25"/>
    </row>
    <row r="307" spans="2:5" ht="17.25" customHeight="1" x14ac:dyDescent="0.25">
      <c r="B307" s="25"/>
      <c r="C307" s="25"/>
      <c r="D307" s="25"/>
      <c r="E307" s="25"/>
    </row>
    <row r="308" spans="2:5" ht="17.25" customHeight="1" x14ac:dyDescent="0.25">
      <c r="B308" s="25"/>
      <c r="C308" s="25"/>
      <c r="D308" s="25"/>
      <c r="E308" s="25"/>
    </row>
    <row r="309" spans="2:5" ht="17.25" customHeight="1" x14ac:dyDescent="0.25">
      <c r="B309" s="25"/>
      <c r="C309" s="25"/>
      <c r="D309" s="25"/>
      <c r="E309" s="25"/>
    </row>
    <row r="310" spans="2:5" ht="17.25" customHeight="1" x14ac:dyDescent="0.25">
      <c r="B310" s="25"/>
      <c r="C310" s="25"/>
      <c r="D310" s="25"/>
      <c r="E310" s="25"/>
    </row>
    <row r="311" spans="2:5" ht="17.25" customHeight="1" x14ac:dyDescent="0.25">
      <c r="B311" s="25"/>
      <c r="C311" s="25"/>
      <c r="D311" s="25"/>
      <c r="E311" s="25"/>
    </row>
    <row r="312" spans="2:5" ht="17.25" customHeight="1" x14ac:dyDescent="0.25">
      <c r="B312" s="25"/>
      <c r="C312" s="25"/>
      <c r="D312" s="25"/>
      <c r="E312" s="25"/>
    </row>
    <row r="313" spans="2:5" ht="17.25" customHeight="1" x14ac:dyDescent="0.25">
      <c r="B313" s="25"/>
      <c r="C313" s="25"/>
      <c r="D313" s="25"/>
      <c r="E313" s="25"/>
    </row>
    <row r="314" spans="2:5" ht="17.25" customHeight="1" x14ac:dyDescent="0.25">
      <c r="B314" s="25"/>
      <c r="C314" s="25"/>
      <c r="D314" s="25"/>
      <c r="E314" s="25"/>
    </row>
    <row r="315" spans="2:5" ht="17.25" customHeight="1" x14ac:dyDescent="0.25">
      <c r="B315" s="25"/>
      <c r="C315" s="25"/>
      <c r="D315" s="25"/>
      <c r="E315" s="25"/>
    </row>
    <row r="316" spans="2:5" ht="17.25" customHeight="1" x14ac:dyDescent="0.25">
      <c r="B316" s="25"/>
      <c r="C316" s="25"/>
      <c r="D316" s="25"/>
      <c r="E316" s="25"/>
    </row>
    <row r="317" spans="2:5" ht="17.25" customHeight="1" x14ac:dyDescent="0.25">
      <c r="B317" s="25"/>
      <c r="C317" s="25"/>
      <c r="D317" s="25"/>
      <c r="E317" s="25"/>
    </row>
    <row r="318" spans="2:5" ht="17.25" customHeight="1" x14ac:dyDescent="0.25">
      <c r="B318" s="25"/>
      <c r="C318" s="25"/>
      <c r="D318" s="25"/>
      <c r="E318" s="25"/>
    </row>
    <row r="319" spans="2:5" ht="17.25" customHeight="1" x14ac:dyDescent="0.25">
      <c r="B319" s="25"/>
      <c r="C319" s="25"/>
      <c r="D319" s="25"/>
      <c r="E319" s="25"/>
    </row>
    <row r="320" spans="2:5" ht="17.25" customHeight="1" x14ac:dyDescent="0.25">
      <c r="B320" s="25"/>
      <c r="C320" s="25"/>
      <c r="D320" s="25"/>
      <c r="E320" s="25"/>
    </row>
    <row r="321" spans="2:5" ht="17.25" customHeight="1" x14ac:dyDescent="0.25">
      <c r="B321" s="25"/>
      <c r="C321" s="25"/>
      <c r="D321" s="25"/>
      <c r="E321" s="25"/>
    </row>
    <row r="322" spans="2:5" ht="17.25" customHeight="1" x14ac:dyDescent="0.25">
      <c r="B322" s="25"/>
      <c r="C322" s="25"/>
      <c r="D322" s="25"/>
      <c r="E322" s="25"/>
    </row>
    <row r="323" spans="2:5" ht="17.25" customHeight="1" x14ac:dyDescent="0.25">
      <c r="B323" s="25"/>
      <c r="C323" s="25"/>
      <c r="D323" s="25"/>
      <c r="E323" s="25"/>
    </row>
    <row r="324" spans="2:5" ht="17.25" customHeight="1" x14ac:dyDescent="0.25">
      <c r="B324" s="25"/>
      <c r="C324" s="25"/>
      <c r="D324" s="25"/>
      <c r="E324" s="25"/>
    </row>
    <row r="325" spans="2:5" ht="17.25" customHeight="1" x14ac:dyDescent="0.25">
      <c r="B325" s="25"/>
      <c r="C325" s="25"/>
      <c r="D325" s="25"/>
      <c r="E325" s="25"/>
    </row>
    <row r="326" spans="2:5" ht="17.25" customHeight="1" x14ac:dyDescent="0.25">
      <c r="B326" s="25"/>
      <c r="C326" s="25"/>
      <c r="D326" s="25"/>
      <c r="E326" s="25"/>
    </row>
    <row r="327" spans="2:5" ht="17.25" customHeight="1" x14ac:dyDescent="0.25">
      <c r="B327" s="25"/>
      <c r="C327" s="25"/>
      <c r="D327" s="25"/>
      <c r="E327" s="25"/>
    </row>
    <row r="328" spans="2:5" ht="17.25" customHeight="1" x14ac:dyDescent="0.25">
      <c r="B328" s="25"/>
      <c r="C328" s="25"/>
      <c r="D328" s="25"/>
      <c r="E328" s="25"/>
    </row>
    <row r="329" spans="2:5" ht="17.25" customHeight="1" x14ac:dyDescent="0.25">
      <c r="B329" s="25"/>
      <c r="C329" s="25"/>
      <c r="D329" s="25"/>
      <c r="E329" s="25"/>
    </row>
    <row r="330" spans="2:5" ht="17.25" customHeight="1" x14ac:dyDescent="0.25">
      <c r="B330" s="25"/>
      <c r="C330" s="25"/>
      <c r="D330" s="25"/>
      <c r="E330" s="25"/>
    </row>
    <row r="331" spans="2:5" ht="17.25" customHeight="1" x14ac:dyDescent="0.25">
      <c r="B331" s="25"/>
      <c r="C331" s="25"/>
      <c r="D331" s="25"/>
      <c r="E331" s="25"/>
    </row>
    <row r="332" spans="2:5" ht="17.25" customHeight="1" x14ac:dyDescent="0.25">
      <c r="B332" s="25"/>
      <c r="C332" s="25"/>
      <c r="D332" s="25"/>
      <c r="E332" s="25"/>
    </row>
    <row r="333" spans="2:5" ht="17.25" customHeight="1" x14ac:dyDescent="0.25">
      <c r="B333" s="25"/>
      <c r="C333" s="25"/>
      <c r="D333" s="25"/>
      <c r="E333" s="25"/>
    </row>
    <row r="334" spans="2:5" ht="17.25" customHeight="1" x14ac:dyDescent="0.25">
      <c r="B334" s="25"/>
      <c r="C334" s="25"/>
      <c r="D334" s="25"/>
      <c r="E334" s="25"/>
    </row>
    <row r="335" spans="2:5" ht="17.25" customHeight="1" x14ac:dyDescent="0.25">
      <c r="B335" s="25"/>
      <c r="C335" s="25"/>
      <c r="D335" s="25"/>
      <c r="E335" s="25"/>
    </row>
    <row r="336" spans="2:5" ht="17.25" customHeight="1" x14ac:dyDescent="0.25">
      <c r="B336" s="25"/>
      <c r="C336" s="25"/>
      <c r="D336" s="25"/>
      <c r="E336" s="25"/>
    </row>
    <row r="337" spans="2:5" ht="17.25" customHeight="1" x14ac:dyDescent="0.25">
      <c r="B337" s="25"/>
      <c r="C337" s="25"/>
      <c r="D337" s="25"/>
      <c r="E337" s="25"/>
    </row>
    <row r="338" spans="2:5" ht="17.25" customHeight="1" x14ac:dyDescent="0.25">
      <c r="B338" s="25"/>
      <c r="C338" s="25"/>
      <c r="D338" s="25"/>
      <c r="E338" s="25"/>
    </row>
    <row r="339" spans="2:5" ht="17.25" customHeight="1" x14ac:dyDescent="0.25">
      <c r="B339" s="25"/>
      <c r="C339" s="25"/>
      <c r="D339" s="25"/>
      <c r="E339" s="25"/>
    </row>
    <row r="340" spans="2:5" ht="17.25" customHeight="1" x14ac:dyDescent="0.25">
      <c r="B340" s="25"/>
      <c r="C340" s="25"/>
      <c r="D340" s="25"/>
      <c r="E340" s="25"/>
    </row>
    <row r="341" spans="2:5" ht="17.25" customHeight="1" x14ac:dyDescent="0.25">
      <c r="B341" s="25"/>
      <c r="C341" s="25"/>
      <c r="D341" s="25"/>
      <c r="E341" s="25"/>
    </row>
    <row r="342" spans="2:5" ht="17.25" customHeight="1" x14ac:dyDescent="0.25">
      <c r="B342" s="25"/>
      <c r="C342" s="25"/>
      <c r="D342" s="25"/>
      <c r="E342" s="25"/>
    </row>
    <row r="343" spans="2:5" ht="17.25" customHeight="1" x14ac:dyDescent="0.25">
      <c r="B343" s="25"/>
      <c r="C343" s="25"/>
      <c r="D343" s="25"/>
      <c r="E343" s="25"/>
    </row>
    <row r="344" spans="2:5" ht="17.25" customHeight="1" x14ac:dyDescent="0.25">
      <c r="B344" s="25"/>
      <c r="C344" s="25"/>
      <c r="D344" s="25"/>
      <c r="E344" s="25"/>
    </row>
    <row r="345" spans="2:5" ht="17.25" customHeight="1" x14ac:dyDescent="0.25">
      <c r="B345" s="25"/>
      <c r="C345" s="25"/>
      <c r="D345" s="25"/>
      <c r="E345" s="25"/>
    </row>
    <row r="346" spans="2:5" ht="17.25" customHeight="1" x14ac:dyDescent="0.25">
      <c r="B346" s="25"/>
      <c r="C346" s="25"/>
      <c r="D346" s="25"/>
      <c r="E346" s="25"/>
    </row>
    <row r="347" spans="2:5" ht="17.25" customHeight="1" x14ac:dyDescent="0.25">
      <c r="B347" s="25"/>
      <c r="C347" s="25"/>
      <c r="D347" s="25"/>
      <c r="E347" s="25"/>
    </row>
    <row r="348" spans="2:5" ht="17.25" customHeight="1" x14ac:dyDescent="0.25">
      <c r="B348" s="25"/>
      <c r="C348" s="25"/>
      <c r="D348" s="25"/>
      <c r="E348" s="25"/>
    </row>
    <row r="349" spans="2:5" ht="17.25" customHeight="1" x14ac:dyDescent="0.25">
      <c r="B349" s="25"/>
      <c r="C349" s="25"/>
      <c r="D349" s="25"/>
      <c r="E349" s="25"/>
    </row>
    <row r="350" spans="2:5" ht="17.25" customHeight="1" x14ac:dyDescent="0.25">
      <c r="B350" s="25"/>
      <c r="C350" s="25"/>
      <c r="D350" s="25"/>
      <c r="E350" s="25"/>
    </row>
    <row r="351" spans="2:5" ht="17.25" customHeight="1" x14ac:dyDescent="0.25">
      <c r="B351" s="25"/>
      <c r="C351" s="25"/>
      <c r="D351" s="25"/>
      <c r="E351" s="25"/>
    </row>
    <row r="352" spans="2:5" ht="17.25" customHeight="1" x14ac:dyDescent="0.25">
      <c r="B352" s="25"/>
      <c r="C352" s="25"/>
      <c r="D352" s="25"/>
      <c r="E352" s="25"/>
    </row>
    <row r="353" spans="2:5" ht="17.25" customHeight="1" x14ac:dyDescent="0.25">
      <c r="B353" s="25"/>
      <c r="C353" s="25"/>
      <c r="D353" s="25"/>
      <c r="E353" s="25"/>
    </row>
    <row r="354" spans="2:5" ht="17.25" customHeight="1" x14ac:dyDescent="0.25">
      <c r="B354" s="25"/>
      <c r="C354" s="25"/>
      <c r="D354" s="25"/>
      <c r="E354" s="25"/>
    </row>
    <row r="355" spans="2:5" ht="17.25" customHeight="1" x14ac:dyDescent="0.25">
      <c r="B355" s="25"/>
      <c r="C355" s="25"/>
      <c r="D355" s="25"/>
      <c r="E355" s="25"/>
    </row>
    <row r="356" spans="2:5" ht="17.25" customHeight="1" x14ac:dyDescent="0.25">
      <c r="B356" s="25"/>
      <c r="C356" s="25"/>
      <c r="D356" s="25"/>
      <c r="E356" s="25"/>
    </row>
    <row r="357" spans="2:5" ht="17.25" customHeight="1" x14ac:dyDescent="0.25">
      <c r="B357" s="25"/>
      <c r="C357" s="25"/>
      <c r="D357" s="25"/>
      <c r="E357" s="25"/>
    </row>
    <row r="358" spans="2:5" ht="17.25" customHeight="1" x14ac:dyDescent="0.25">
      <c r="B358" s="25"/>
      <c r="C358" s="25"/>
      <c r="D358" s="25"/>
      <c r="E358" s="25"/>
    </row>
    <row r="359" spans="2:5" ht="17.25" customHeight="1" x14ac:dyDescent="0.25">
      <c r="B359" s="25"/>
      <c r="C359" s="25"/>
      <c r="D359" s="25"/>
      <c r="E359" s="25"/>
    </row>
    <row r="360" spans="2:5" ht="17.25" customHeight="1" x14ac:dyDescent="0.25">
      <c r="B360" s="25"/>
      <c r="C360" s="25"/>
      <c r="D360" s="25"/>
      <c r="E360" s="25"/>
    </row>
    <row r="361" spans="2:5" ht="17.25" customHeight="1" x14ac:dyDescent="0.25">
      <c r="B361" s="25"/>
      <c r="C361" s="25"/>
      <c r="D361" s="25"/>
      <c r="E361" s="25"/>
    </row>
    <row r="362" spans="2:5" ht="17.25" customHeight="1" x14ac:dyDescent="0.25">
      <c r="B362" s="25"/>
      <c r="C362" s="25"/>
      <c r="D362" s="25"/>
      <c r="E362" s="25"/>
    </row>
    <row r="363" spans="2:5" ht="17.25" customHeight="1" x14ac:dyDescent="0.25">
      <c r="B363" s="25"/>
      <c r="C363" s="25"/>
      <c r="D363" s="25"/>
      <c r="E363" s="25"/>
    </row>
    <row r="364" spans="2:5" ht="17.25" customHeight="1" x14ac:dyDescent="0.25">
      <c r="B364" s="25"/>
      <c r="C364" s="25"/>
      <c r="D364" s="25"/>
      <c r="E364" s="25"/>
    </row>
    <row r="365" spans="2:5" ht="17.25" customHeight="1" x14ac:dyDescent="0.25">
      <c r="B365" s="25"/>
      <c r="C365" s="25"/>
      <c r="D365" s="25"/>
      <c r="E365" s="25"/>
    </row>
    <row r="366" spans="2:5" ht="17.25" customHeight="1" x14ac:dyDescent="0.25">
      <c r="B366" s="25"/>
      <c r="C366" s="25"/>
      <c r="D366" s="25"/>
      <c r="E366" s="25"/>
    </row>
    <row r="367" spans="2:5" ht="17.25" customHeight="1" x14ac:dyDescent="0.25">
      <c r="B367" s="25"/>
      <c r="C367" s="25"/>
      <c r="D367" s="25"/>
      <c r="E367" s="25"/>
    </row>
    <row r="368" spans="2:5" ht="17.25" customHeight="1" x14ac:dyDescent="0.25">
      <c r="B368" s="25"/>
      <c r="C368" s="25"/>
      <c r="D368" s="25"/>
      <c r="E368" s="25"/>
    </row>
    <row r="369" spans="2:5" ht="17.25" customHeight="1" x14ac:dyDescent="0.25">
      <c r="B369" s="25"/>
      <c r="C369" s="25"/>
      <c r="D369" s="25"/>
      <c r="E369" s="25"/>
    </row>
    <row r="370" spans="2:5" ht="17.25" customHeight="1" x14ac:dyDescent="0.25">
      <c r="B370" s="25"/>
      <c r="C370" s="25"/>
      <c r="D370" s="25"/>
      <c r="E370" s="25"/>
    </row>
    <row r="371" spans="2:5" ht="17.25" customHeight="1" x14ac:dyDescent="0.25">
      <c r="B371" s="25"/>
      <c r="C371" s="25"/>
      <c r="D371" s="25"/>
      <c r="E371" s="25"/>
    </row>
    <row r="372" spans="2:5" ht="17.25" customHeight="1" x14ac:dyDescent="0.25">
      <c r="B372" s="25"/>
      <c r="C372" s="25"/>
      <c r="D372" s="25"/>
      <c r="E372" s="25"/>
    </row>
    <row r="373" spans="2:5" ht="17.25" customHeight="1" x14ac:dyDescent="0.25">
      <c r="B373" s="25"/>
      <c r="C373" s="25"/>
      <c r="D373" s="25"/>
      <c r="E373" s="25"/>
    </row>
    <row r="374" spans="2:5" ht="17.25" customHeight="1" x14ac:dyDescent="0.25">
      <c r="B374" s="25"/>
      <c r="C374" s="25"/>
      <c r="D374" s="25"/>
      <c r="E374" s="25"/>
    </row>
    <row r="375" spans="2:5" ht="17.25" customHeight="1" x14ac:dyDescent="0.25">
      <c r="B375" s="25"/>
      <c r="C375" s="25"/>
      <c r="D375" s="25"/>
      <c r="E375" s="25"/>
    </row>
    <row r="376" spans="2:5" ht="17.25" customHeight="1" x14ac:dyDescent="0.25">
      <c r="B376" s="25"/>
      <c r="C376" s="25"/>
      <c r="D376" s="25"/>
      <c r="E376" s="25"/>
    </row>
    <row r="377" spans="2:5" ht="17.25" customHeight="1" x14ac:dyDescent="0.25">
      <c r="B377" s="25"/>
      <c r="C377" s="25"/>
      <c r="D377" s="25"/>
      <c r="E377" s="25"/>
    </row>
    <row r="378" spans="2:5" ht="17.25" customHeight="1" x14ac:dyDescent="0.25">
      <c r="B378" s="25"/>
      <c r="C378" s="25"/>
      <c r="D378" s="25"/>
      <c r="E378" s="25"/>
    </row>
    <row r="379" spans="2:5" ht="17.25" customHeight="1" x14ac:dyDescent="0.25">
      <c r="B379" s="25"/>
      <c r="C379" s="25"/>
      <c r="D379" s="25"/>
      <c r="E379" s="25"/>
    </row>
    <row r="380" spans="2:5" ht="17.25" customHeight="1" x14ac:dyDescent="0.25">
      <c r="B380" s="25"/>
      <c r="C380" s="25"/>
      <c r="D380" s="25"/>
      <c r="E380" s="25"/>
    </row>
    <row r="381" spans="2:5" ht="17.25" customHeight="1" x14ac:dyDescent="0.25">
      <c r="B381" s="25"/>
      <c r="C381" s="25"/>
      <c r="D381" s="25"/>
      <c r="E381" s="25"/>
    </row>
    <row r="382" spans="2:5" ht="17.25" customHeight="1" x14ac:dyDescent="0.25">
      <c r="B382" s="25"/>
      <c r="C382" s="25"/>
      <c r="D382" s="25"/>
      <c r="E382" s="25"/>
    </row>
    <row r="383" spans="2:5" ht="17.25" customHeight="1" x14ac:dyDescent="0.25">
      <c r="B383" s="25"/>
      <c r="C383" s="25"/>
      <c r="D383" s="25"/>
      <c r="E383" s="25"/>
    </row>
    <row r="384" spans="2:5" ht="17.25" customHeight="1" x14ac:dyDescent="0.25">
      <c r="B384" s="25"/>
      <c r="C384" s="25"/>
      <c r="D384" s="25"/>
      <c r="E384" s="25"/>
    </row>
    <row r="385" spans="2:5" ht="17.25" customHeight="1" x14ac:dyDescent="0.25">
      <c r="B385" s="25"/>
      <c r="C385" s="25"/>
      <c r="D385" s="25"/>
      <c r="E385" s="25"/>
    </row>
    <row r="386" spans="2:5" ht="17.25" customHeight="1" x14ac:dyDescent="0.25">
      <c r="B386" s="25"/>
      <c r="C386" s="25"/>
      <c r="D386" s="25"/>
      <c r="E386" s="25"/>
    </row>
    <row r="387" spans="2:5" ht="17.25" customHeight="1" x14ac:dyDescent="0.25">
      <c r="B387" s="25"/>
      <c r="C387" s="25"/>
      <c r="D387" s="25"/>
      <c r="E387" s="25"/>
    </row>
    <row r="388" spans="2:5" ht="17.25" customHeight="1" x14ac:dyDescent="0.25">
      <c r="B388" s="25"/>
      <c r="C388" s="25"/>
      <c r="D388" s="25"/>
      <c r="E388" s="25"/>
    </row>
    <row r="389" spans="2:5" ht="17.25" customHeight="1" x14ac:dyDescent="0.25">
      <c r="B389" s="25"/>
      <c r="C389" s="25"/>
      <c r="D389" s="25"/>
      <c r="E389" s="25"/>
    </row>
    <row r="390" spans="2:5" ht="17.25" customHeight="1" x14ac:dyDescent="0.25">
      <c r="B390" s="25"/>
      <c r="C390" s="25"/>
      <c r="D390" s="25"/>
      <c r="E390" s="25"/>
    </row>
    <row r="391" spans="2:5" ht="17.25" customHeight="1" x14ac:dyDescent="0.25">
      <c r="B391" s="25"/>
      <c r="C391" s="25"/>
      <c r="D391" s="25"/>
      <c r="E391" s="25"/>
    </row>
    <row r="392" spans="2:5" ht="17.25" customHeight="1" x14ac:dyDescent="0.25">
      <c r="B392" s="25"/>
      <c r="C392" s="25"/>
      <c r="D392" s="25"/>
      <c r="E392" s="25"/>
    </row>
    <row r="393" spans="2:5" ht="17.25" customHeight="1" x14ac:dyDescent="0.25">
      <c r="B393" s="25"/>
      <c r="C393" s="25"/>
      <c r="D393" s="25"/>
      <c r="E393" s="25"/>
    </row>
  </sheetData>
  <mergeCells count="76">
    <mergeCell ref="B2:E2"/>
    <mergeCell ref="B3:E3"/>
    <mergeCell ref="B4:E4"/>
    <mergeCell ref="B6:E6"/>
    <mergeCell ref="D8:E8"/>
    <mergeCell ref="D9:E9"/>
    <mergeCell ref="D10:E10"/>
    <mergeCell ref="D11:E11"/>
    <mergeCell ref="D13:E13"/>
    <mergeCell ref="D14:E14"/>
    <mergeCell ref="D15:E15"/>
    <mergeCell ref="D16:E16"/>
    <mergeCell ref="D17:E17"/>
    <mergeCell ref="D18:E18"/>
    <mergeCell ref="D19:E19"/>
    <mergeCell ref="B22:E22"/>
    <mergeCell ref="B31:D31"/>
    <mergeCell ref="B34:E34"/>
    <mergeCell ref="B36:E36"/>
    <mergeCell ref="B41:C41"/>
    <mergeCell ref="B43:D43"/>
    <mergeCell ref="B45:E45"/>
    <mergeCell ref="B56:C56"/>
    <mergeCell ref="B58:E58"/>
    <mergeCell ref="C62:D62"/>
    <mergeCell ref="C63:D63"/>
    <mergeCell ref="C64:D64"/>
    <mergeCell ref="C65:D65"/>
    <mergeCell ref="C66:D66"/>
    <mergeCell ref="C67:D67"/>
    <mergeCell ref="C68:D68"/>
    <mergeCell ref="C69:D69"/>
    <mergeCell ref="B70:D70"/>
    <mergeCell ref="B72:E72"/>
    <mergeCell ref="C74:D74"/>
    <mergeCell ref="C75:D75"/>
    <mergeCell ref="C76:D76"/>
    <mergeCell ref="C77:D77"/>
    <mergeCell ref="B78:D78"/>
    <mergeCell ref="B81:E81"/>
    <mergeCell ref="B90:D90"/>
    <mergeCell ref="B93:E93"/>
    <mergeCell ref="B95:E95"/>
    <mergeCell ref="B105:C105"/>
    <mergeCell ref="B107:C107"/>
    <mergeCell ref="B109:D109"/>
    <mergeCell ref="B113:C113"/>
    <mergeCell ref="B115:E115"/>
    <mergeCell ref="C117:D117"/>
    <mergeCell ref="C118:D118"/>
    <mergeCell ref="C119:D119"/>
    <mergeCell ref="B120:D120"/>
    <mergeCell ref="B123:E123"/>
    <mergeCell ref="C125:D125"/>
    <mergeCell ref="C126:D126"/>
    <mergeCell ref="C127:D127"/>
    <mergeCell ref="C128:D128"/>
    <mergeCell ref="C129:D129"/>
    <mergeCell ref="C130:D130"/>
    <mergeCell ref="B131:D131"/>
    <mergeCell ref="B134:E134"/>
    <mergeCell ref="B143:C143"/>
    <mergeCell ref="B146:E146"/>
    <mergeCell ref="C148:D148"/>
    <mergeCell ref="C149:D149"/>
    <mergeCell ref="C150:D150"/>
    <mergeCell ref="C151:D151"/>
    <mergeCell ref="C152:D152"/>
    <mergeCell ref="C153:D153"/>
    <mergeCell ref="B154:D154"/>
    <mergeCell ref="C162:D162"/>
    <mergeCell ref="C155:D155"/>
    <mergeCell ref="B156:D156"/>
    <mergeCell ref="B158:E158"/>
    <mergeCell ref="C160:D160"/>
    <mergeCell ref="C161:D161"/>
  </mergeCells>
  <pageMargins left="0.7" right="0.7" top="0.75" bottom="0.75" header="0.511811023622047" footer="0.511811023622047"/>
  <pageSetup paperSize="9" fitToHeight="0" orientation="portrait" horizontalDpi="300" verticalDpi="300"/>
  <rowBreaks count="1" manualBreakCount="1">
    <brk id="5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3"/>
  <sheetViews>
    <sheetView topLeftCell="A92" zoomScale="90" zoomScaleNormal="90" workbookViewId="0">
      <selection activeCell="B106" sqref="B106"/>
    </sheetView>
  </sheetViews>
  <sheetFormatPr defaultColWidth="9.140625" defaultRowHeight="15" x14ac:dyDescent="0.25"/>
  <cols>
    <col min="1" max="1" width="3.140625" style="1" customWidth="1"/>
    <col min="2" max="2" width="10" style="55" customWidth="1"/>
    <col min="3" max="3" width="67" style="55" customWidth="1"/>
    <col min="4" max="5" width="15.5703125" style="55" customWidth="1"/>
    <col min="6" max="6" width="3.140625" style="1" customWidth="1"/>
    <col min="7" max="1024" width="9.140625" style="55"/>
  </cols>
  <sheetData>
    <row r="1" spans="1:6" ht="17.25" customHeight="1" x14ac:dyDescent="0.25">
      <c r="B1" s="25"/>
      <c r="C1" s="25"/>
      <c r="D1" s="25"/>
      <c r="E1" s="25"/>
    </row>
    <row r="2" spans="1:6" ht="17.25" customHeight="1" x14ac:dyDescent="0.25">
      <c r="B2" s="205" t="s">
        <v>0</v>
      </c>
      <c r="C2" s="205"/>
      <c r="D2" s="205"/>
      <c r="E2" s="205"/>
    </row>
    <row r="3" spans="1:6" ht="17.25" customHeight="1" x14ac:dyDescent="0.25">
      <c r="B3" s="205" t="s">
        <v>1</v>
      </c>
      <c r="C3" s="205"/>
      <c r="D3" s="205"/>
      <c r="E3" s="205"/>
    </row>
    <row r="4" spans="1:6" ht="17.25" customHeight="1" x14ac:dyDescent="0.25">
      <c r="B4" s="206" t="s">
        <v>2</v>
      </c>
      <c r="C4" s="206"/>
      <c r="D4" s="206"/>
      <c r="E4" s="206"/>
    </row>
    <row r="5" spans="1:6" ht="17.25" customHeight="1" x14ac:dyDescent="0.25">
      <c r="B5" s="10"/>
      <c r="C5" s="10"/>
      <c r="D5" s="10"/>
      <c r="E5" s="10"/>
    </row>
    <row r="6" spans="1:6" ht="17.25" customHeight="1" x14ac:dyDescent="0.25">
      <c r="B6" s="206" t="s">
        <v>262</v>
      </c>
      <c r="C6" s="206"/>
      <c r="D6" s="206"/>
      <c r="E6" s="206"/>
    </row>
    <row r="7" spans="1:6" ht="17.25" customHeight="1" x14ac:dyDescent="0.25">
      <c r="B7" s="10"/>
      <c r="C7" s="10"/>
      <c r="D7" s="10"/>
      <c r="E7" s="10"/>
    </row>
    <row r="8" spans="1:6" ht="17.25" customHeight="1" x14ac:dyDescent="0.25">
      <c r="A8" s="50"/>
      <c r="B8" s="124" t="s">
        <v>21</v>
      </c>
      <c r="C8" s="52" t="s">
        <v>122</v>
      </c>
      <c r="D8" s="202"/>
      <c r="E8" s="202"/>
      <c r="F8" s="50"/>
    </row>
    <row r="9" spans="1:6" ht="17.25" customHeight="1" x14ac:dyDescent="0.25">
      <c r="B9" s="124" t="s">
        <v>23</v>
      </c>
      <c r="C9" s="52" t="s">
        <v>123</v>
      </c>
      <c r="D9" s="202" t="s">
        <v>253</v>
      </c>
      <c r="E9" s="202"/>
    </row>
    <row r="10" spans="1:6" ht="17.25" customHeight="1" x14ac:dyDescent="0.25">
      <c r="A10" s="8"/>
      <c r="B10" s="124" t="s">
        <v>25</v>
      </c>
      <c r="C10" s="52" t="s">
        <v>124</v>
      </c>
      <c r="D10" s="202"/>
      <c r="E10" s="202"/>
      <c r="F10" s="8"/>
    </row>
    <row r="11" spans="1:6" ht="17.25" customHeight="1" x14ac:dyDescent="0.25">
      <c r="B11" s="124" t="s">
        <v>27</v>
      </c>
      <c r="C11" s="52" t="s">
        <v>125</v>
      </c>
      <c r="D11" s="202">
        <v>12</v>
      </c>
      <c r="E11" s="202"/>
    </row>
    <row r="12" spans="1:6" ht="17.25" customHeight="1" x14ac:dyDescent="0.25">
      <c r="B12" s="123"/>
      <c r="C12" s="53"/>
      <c r="D12" s="123"/>
      <c r="E12" s="123"/>
    </row>
    <row r="13" spans="1:6" ht="17.25" customHeight="1" x14ac:dyDescent="0.25">
      <c r="B13" s="123"/>
      <c r="C13" s="52" t="s">
        <v>126</v>
      </c>
      <c r="D13" s="202" t="s">
        <v>127</v>
      </c>
      <c r="E13" s="202"/>
    </row>
    <row r="14" spans="1:6" ht="17.25" customHeight="1" x14ac:dyDescent="0.25">
      <c r="B14" s="123"/>
      <c r="C14" s="52" t="s">
        <v>128</v>
      </c>
      <c r="D14" s="202" t="s">
        <v>129</v>
      </c>
      <c r="E14" s="202"/>
    </row>
    <row r="15" spans="1:6" ht="17.25" customHeight="1" x14ac:dyDescent="0.25">
      <c r="B15" s="123"/>
      <c r="C15" s="52" t="s">
        <v>130</v>
      </c>
      <c r="D15" s="203">
        <f>Parâmetros!G11</f>
        <v>2070</v>
      </c>
      <c r="E15" s="203"/>
      <c r="F15" s="54"/>
    </row>
    <row r="16" spans="1:6" ht="17.25" customHeight="1" x14ac:dyDescent="0.25">
      <c r="B16" s="123"/>
      <c r="C16" s="52" t="s">
        <v>131</v>
      </c>
      <c r="D16" s="204"/>
      <c r="E16" s="204"/>
    </row>
    <row r="17" spans="2:5" ht="17.25" customHeight="1" x14ac:dyDescent="0.25">
      <c r="B17" s="123"/>
      <c r="C17" s="52" t="s">
        <v>132</v>
      </c>
      <c r="D17" s="204"/>
      <c r="E17" s="204"/>
    </row>
    <row r="18" spans="2:5" ht="17.25" customHeight="1" x14ac:dyDescent="0.25">
      <c r="B18" s="123"/>
      <c r="C18" s="52" t="s">
        <v>118</v>
      </c>
      <c r="D18" s="202"/>
      <c r="E18" s="202"/>
    </row>
    <row r="19" spans="2:5" ht="17.25" customHeight="1" x14ac:dyDescent="0.25">
      <c r="B19" s="123"/>
      <c r="C19" s="52" t="s">
        <v>133</v>
      </c>
      <c r="D19" s="202">
        <v>1</v>
      </c>
      <c r="E19" s="202"/>
    </row>
    <row r="20" spans="2:5" ht="17.25" customHeight="1" x14ac:dyDescent="0.25">
      <c r="B20" s="123"/>
      <c r="C20" s="53"/>
      <c r="D20" s="123"/>
      <c r="E20" s="123"/>
    </row>
    <row r="21" spans="2:5" ht="17.25" customHeight="1" x14ac:dyDescent="0.25">
      <c r="B21" s="25"/>
      <c r="C21" s="25"/>
      <c r="D21" s="25"/>
      <c r="E21" s="25"/>
    </row>
    <row r="22" spans="2:5" ht="17.25" customHeight="1" x14ac:dyDescent="0.25">
      <c r="B22" s="178" t="s">
        <v>18</v>
      </c>
      <c r="C22" s="178"/>
      <c r="D22" s="178"/>
      <c r="E22" s="178"/>
    </row>
    <row r="23" spans="2:5" ht="17.25" customHeight="1" x14ac:dyDescent="0.25">
      <c r="B23" s="25"/>
      <c r="C23" s="25"/>
      <c r="D23" s="25"/>
      <c r="E23" s="25"/>
    </row>
    <row r="24" spans="2:5" ht="17.25" customHeight="1" x14ac:dyDescent="0.25">
      <c r="B24" s="120">
        <v>1</v>
      </c>
      <c r="C24" s="120" t="s">
        <v>19</v>
      </c>
      <c r="D24" s="120" t="s">
        <v>20</v>
      </c>
      <c r="E24" s="120" t="s">
        <v>103</v>
      </c>
    </row>
    <row r="25" spans="2:5" ht="17.25" customHeight="1" x14ac:dyDescent="0.25">
      <c r="B25" s="121" t="s">
        <v>21</v>
      </c>
      <c r="C25" s="56" t="s">
        <v>134</v>
      </c>
      <c r="D25" s="121" t="s">
        <v>69</v>
      </c>
      <c r="E25" s="57">
        <f>D15</f>
        <v>2070</v>
      </c>
    </row>
    <row r="26" spans="2:5" ht="17.25" customHeight="1" x14ac:dyDescent="0.25">
      <c r="B26" s="121" t="s">
        <v>23</v>
      </c>
      <c r="C26" s="56" t="s">
        <v>135</v>
      </c>
      <c r="D26" s="79">
        <f>Parâmetros!G17</f>
        <v>0.3</v>
      </c>
      <c r="E26" s="57">
        <f>D26*E25</f>
        <v>621</v>
      </c>
    </row>
    <row r="27" spans="2:5" ht="17.25" customHeight="1" x14ac:dyDescent="0.25">
      <c r="B27" s="121" t="s">
        <v>25</v>
      </c>
      <c r="C27" s="56" t="s">
        <v>26</v>
      </c>
      <c r="D27" s="79">
        <f>Parâmetros!G18</f>
        <v>0</v>
      </c>
      <c r="E27" s="57">
        <f>D27*E25</f>
        <v>0</v>
      </c>
    </row>
    <row r="28" spans="2:5" ht="17.25" customHeight="1" x14ac:dyDescent="0.25">
      <c r="B28" s="121" t="s">
        <v>27</v>
      </c>
      <c r="C28" s="56" t="s">
        <v>28</v>
      </c>
      <c r="D28" s="79" t="s">
        <v>69</v>
      </c>
      <c r="E28" s="57">
        <v>0</v>
      </c>
    </row>
    <row r="29" spans="2:5" ht="17.25" customHeight="1" x14ac:dyDescent="0.25">
      <c r="B29" s="121" t="s">
        <v>29</v>
      </c>
      <c r="C29" s="56" t="s">
        <v>30</v>
      </c>
      <c r="D29" s="79">
        <f>Parâmetros!G20</f>
        <v>0</v>
      </c>
      <c r="E29" s="57">
        <f>D29*E25</f>
        <v>0</v>
      </c>
    </row>
    <row r="30" spans="2:5" ht="17.25" customHeight="1" x14ac:dyDescent="0.25">
      <c r="B30" s="121" t="s">
        <v>31</v>
      </c>
      <c r="C30" s="56" t="s">
        <v>75</v>
      </c>
      <c r="D30" s="121" t="s">
        <v>69</v>
      </c>
      <c r="E30" s="57">
        <v>0</v>
      </c>
    </row>
    <row r="31" spans="2:5" ht="17.25" customHeight="1" x14ac:dyDescent="0.25">
      <c r="B31" s="177" t="s">
        <v>41</v>
      </c>
      <c r="C31" s="177"/>
      <c r="D31" s="177"/>
      <c r="E31" s="58">
        <f>SUM(E25:E30)</f>
        <v>2691</v>
      </c>
    </row>
    <row r="32" spans="2:5" ht="17.25" customHeight="1" x14ac:dyDescent="0.25">
      <c r="B32" s="25"/>
      <c r="C32" s="25"/>
      <c r="D32" s="25"/>
      <c r="E32" s="25"/>
    </row>
    <row r="33" spans="2:5" ht="17.25" customHeight="1" x14ac:dyDescent="0.25">
      <c r="B33" s="25"/>
      <c r="C33" s="25"/>
      <c r="D33" s="25"/>
      <c r="E33" s="25"/>
    </row>
    <row r="34" spans="2:5" ht="17.25" customHeight="1" x14ac:dyDescent="0.25">
      <c r="B34" s="178" t="s">
        <v>35</v>
      </c>
      <c r="C34" s="178"/>
      <c r="D34" s="178"/>
      <c r="E34" s="178"/>
    </row>
    <row r="35" spans="2:5" ht="17.25" customHeight="1" x14ac:dyDescent="0.25">
      <c r="B35" s="38"/>
      <c r="C35" s="25"/>
      <c r="D35" s="25"/>
      <c r="E35" s="25"/>
    </row>
    <row r="36" spans="2:5" ht="17.25" customHeight="1" x14ac:dyDescent="0.25">
      <c r="B36" s="198" t="s">
        <v>36</v>
      </c>
      <c r="C36" s="198"/>
      <c r="D36" s="198"/>
      <c r="E36" s="198"/>
    </row>
    <row r="37" spans="2:5" ht="17.25" customHeight="1" x14ac:dyDescent="0.25">
      <c r="B37" s="25"/>
      <c r="C37" s="25"/>
      <c r="D37" s="25"/>
      <c r="E37" s="25"/>
    </row>
    <row r="38" spans="2:5" ht="17.25" customHeight="1" x14ac:dyDescent="0.25">
      <c r="B38" s="120" t="s">
        <v>37</v>
      </c>
      <c r="C38" s="59" t="s">
        <v>38</v>
      </c>
      <c r="D38" s="120" t="s">
        <v>20</v>
      </c>
      <c r="E38" s="120" t="s">
        <v>103</v>
      </c>
    </row>
    <row r="39" spans="2:5" ht="17.25" customHeight="1" x14ac:dyDescent="0.25">
      <c r="B39" s="121" t="s">
        <v>21</v>
      </c>
      <c r="C39" s="60" t="s">
        <v>136</v>
      </c>
      <c r="D39" s="18">
        <f>Parâmetros!G29</f>
        <v>8.3333333333333329E-2</v>
      </c>
      <c r="E39" s="57">
        <f>D39*E31</f>
        <v>224.25</v>
      </c>
    </row>
    <row r="40" spans="2:5" ht="17.25" customHeight="1" x14ac:dyDescent="0.25">
      <c r="B40" s="121" t="s">
        <v>23</v>
      </c>
      <c r="C40" s="60" t="s">
        <v>137</v>
      </c>
      <c r="D40" s="18">
        <f>Parâmetros!G30</f>
        <v>2.7777777777777776E-2</v>
      </c>
      <c r="E40" s="57">
        <f>E31*D40</f>
        <v>74.75</v>
      </c>
    </row>
    <row r="41" spans="2:5" ht="17.25" customHeight="1" x14ac:dyDescent="0.25">
      <c r="B41" s="199" t="s">
        <v>41</v>
      </c>
      <c r="C41" s="199"/>
      <c r="D41" s="21">
        <f>SUM(D39:D40)</f>
        <v>0.1111111111111111</v>
      </c>
      <c r="E41" s="58">
        <f>SUM(E39:E40)</f>
        <v>299</v>
      </c>
    </row>
    <row r="42" spans="2:5" ht="17.25" customHeight="1" x14ac:dyDescent="0.25">
      <c r="B42" s="27"/>
      <c r="C42" s="27"/>
      <c r="D42" s="27"/>
      <c r="E42" s="61"/>
    </row>
    <row r="43" spans="2:5" ht="17.25" customHeight="1" x14ac:dyDescent="0.25">
      <c r="B43" s="200" t="s">
        <v>138</v>
      </c>
      <c r="C43" s="200"/>
      <c r="D43" s="200"/>
      <c r="E43" s="62">
        <f>E31+E41</f>
        <v>2990</v>
      </c>
    </row>
    <row r="44" spans="2:5" ht="17.25" customHeight="1" x14ac:dyDescent="0.25">
      <c r="B44" s="25"/>
      <c r="C44" s="25"/>
      <c r="D44" s="25"/>
      <c r="E44" s="25"/>
    </row>
    <row r="45" spans="2:5" ht="17.25" customHeight="1" x14ac:dyDescent="0.25">
      <c r="B45" s="201" t="s">
        <v>42</v>
      </c>
      <c r="C45" s="201"/>
      <c r="D45" s="201"/>
      <c r="E45" s="201"/>
    </row>
    <row r="46" spans="2:5" ht="17.25" customHeight="1" x14ac:dyDescent="0.25">
      <c r="B46" s="25"/>
      <c r="C46" s="25"/>
      <c r="D46" s="25"/>
      <c r="E46" s="25"/>
    </row>
    <row r="47" spans="2:5" ht="17.25" customHeight="1" x14ac:dyDescent="0.25">
      <c r="B47" s="120" t="s">
        <v>43</v>
      </c>
      <c r="C47" s="120" t="s">
        <v>44</v>
      </c>
      <c r="D47" s="120" t="s">
        <v>20</v>
      </c>
      <c r="E47" s="120" t="s">
        <v>103</v>
      </c>
    </row>
    <row r="48" spans="2:5" ht="17.25" customHeight="1" x14ac:dyDescent="0.25">
      <c r="B48" s="121" t="s">
        <v>21</v>
      </c>
      <c r="C48" s="56" t="s">
        <v>45</v>
      </c>
      <c r="D48" s="22">
        <f>Parâmetros!G36</f>
        <v>0.2</v>
      </c>
      <c r="E48" s="57">
        <f t="shared" ref="E48:E55" si="0">$E$43*D48</f>
        <v>598</v>
      </c>
    </row>
    <row r="49" spans="2:5" ht="17.25" customHeight="1" x14ac:dyDescent="0.25">
      <c r="B49" s="121" t="s">
        <v>23</v>
      </c>
      <c r="C49" s="56" t="s">
        <v>46</v>
      </c>
      <c r="D49" s="22">
        <f>Parâmetros!G37</f>
        <v>2.5000000000000001E-2</v>
      </c>
      <c r="E49" s="57">
        <f t="shared" si="0"/>
        <v>74.75</v>
      </c>
    </row>
    <row r="50" spans="2:5" ht="17.25" customHeight="1" x14ac:dyDescent="0.25">
      <c r="B50" s="121" t="s">
        <v>25</v>
      </c>
      <c r="C50" s="56" t="s">
        <v>139</v>
      </c>
      <c r="D50" s="22">
        <f>Parâmetros!G38</f>
        <v>0.06</v>
      </c>
      <c r="E50" s="57">
        <f t="shared" si="0"/>
        <v>179.4</v>
      </c>
    </row>
    <row r="51" spans="2:5" ht="17.25" customHeight="1" x14ac:dyDescent="0.25">
      <c r="B51" s="121" t="s">
        <v>27</v>
      </c>
      <c r="C51" s="56" t="s">
        <v>48</v>
      </c>
      <c r="D51" s="22">
        <f>Parâmetros!G39</f>
        <v>1.4999999999999999E-2</v>
      </c>
      <c r="E51" s="57">
        <f t="shared" si="0"/>
        <v>44.85</v>
      </c>
    </row>
    <row r="52" spans="2:5" ht="17.25" customHeight="1" x14ac:dyDescent="0.25">
      <c r="B52" s="121" t="s">
        <v>29</v>
      </c>
      <c r="C52" s="56" t="s">
        <v>49</v>
      </c>
      <c r="D52" s="22">
        <f>Parâmetros!G40</f>
        <v>0.01</v>
      </c>
      <c r="E52" s="57">
        <f t="shared" si="0"/>
        <v>29.900000000000002</v>
      </c>
    </row>
    <row r="53" spans="2:5" ht="17.25" customHeight="1" x14ac:dyDescent="0.25">
      <c r="B53" s="121" t="s">
        <v>31</v>
      </c>
      <c r="C53" s="56" t="s">
        <v>50</v>
      </c>
      <c r="D53" s="22">
        <f>Parâmetros!G41</f>
        <v>6.0000000000000001E-3</v>
      </c>
      <c r="E53" s="57">
        <f t="shared" si="0"/>
        <v>17.940000000000001</v>
      </c>
    </row>
    <row r="54" spans="2:5" ht="17.25" customHeight="1" x14ac:dyDescent="0.25">
      <c r="B54" s="121" t="s">
        <v>33</v>
      </c>
      <c r="C54" s="56" t="s">
        <v>51</v>
      </c>
      <c r="D54" s="22">
        <f>Parâmetros!G42</f>
        <v>2E-3</v>
      </c>
      <c r="E54" s="57">
        <f t="shared" si="0"/>
        <v>5.98</v>
      </c>
    </row>
    <row r="55" spans="2:5" ht="17.25" customHeight="1" x14ac:dyDescent="0.25">
      <c r="B55" s="121" t="s">
        <v>52</v>
      </c>
      <c r="C55" s="56" t="s">
        <v>53</v>
      </c>
      <c r="D55" s="22">
        <f>Parâmetros!G43</f>
        <v>0.08</v>
      </c>
      <c r="E55" s="57">
        <f t="shared" si="0"/>
        <v>239.20000000000002</v>
      </c>
    </row>
    <row r="56" spans="2:5" ht="17.25" customHeight="1" x14ac:dyDescent="0.25">
      <c r="B56" s="177" t="s">
        <v>54</v>
      </c>
      <c r="C56" s="177"/>
      <c r="D56" s="21">
        <f>SUM(D48:D55)</f>
        <v>0.39800000000000008</v>
      </c>
      <c r="E56" s="58">
        <f>SUM(E48:E55)</f>
        <v>1190.02</v>
      </c>
    </row>
    <row r="57" spans="2:5" ht="17.25" customHeight="1" x14ac:dyDescent="0.25">
      <c r="B57" s="25"/>
      <c r="C57" s="25"/>
      <c r="D57" s="25"/>
      <c r="E57" s="25"/>
    </row>
    <row r="58" spans="2:5" ht="17.25" customHeight="1" x14ac:dyDescent="0.25">
      <c r="B58" s="198" t="s">
        <v>55</v>
      </c>
      <c r="C58" s="198"/>
      <c r="D58" s="198"/>
      <c r="E58" s="198"/>
    </row>
    <row r="59" spans="2:5" ht="17.25" customHeight="1" x14ac:dyDescent="0.25">
      <c r="B59" s="25"/>
      <c r="C59" s="25"/>
      <c r="D59" s="25"/>
      <c r="E59" s="25"/>
    </row>
    <row r="60" spans="2:5" ht="17.25" customHeight="1" x14ac:dyDescent="0.25">
      <c r="B60" s="120" t="s">
        <v>56</v>
      </c>
      <c r="C60" s="63" t="s">
        <v>57</v>
      </c>
      <c r="D60" s="63" t="s">
        <v>60</v>
      </c>
      <c r="E60" s="120" t="s">
        <v>103</v>
      </c>
    </row>
    <row r="61" spans="2:5" ht="17.25" customHeight="1" x14ac:dyDescent="0.25">
      <c r="B61" s="121" t="s">
        <v>21</v>
      </c>
      <c r="C61" s="60" t="s">
        <v>140</v>
      </c>
      <c r="D61" s="134">
        <f>Parâmetros!F124</f>
        <v>3.5</v>
      </c>
      <c r="E61" s="64">
        <f>IF(((D61*Parâmetros!E50)-(E25*6%))&gt;0,((D61*Parâmetros!E50)-(E25*6%)),0)</f>
        <v>29.800000000000011</v>
      </c>
    </row>
    <row r="62" spans="2:5" ht="17.25" customHeight="1" x14ac:dyDescent="0.25">
      <c r="B62" s="121" t="s">
        <v>23</v>
      </c>
      <c r="C62" s="175" t="s">
        <v>141</v>
      </c>
      <c r="D62" s="175"/>
      <c r="E62" s="64">
        <f>Parâmetros!G53</f>
        <v>695.2</v>
      </c>
    </row>
    <row r="63" spans="2:5" ht="17.25" customHeight="1" x14ac:dyDescent="0.25">
      <c r="B63" s="121" t="s">
        <v>25</v>
      </c>
      <c r="C63" s="175" t="s">
        <v>142</v>
      </c>
      <c r="D63" s="175"/>
      <c r="E63" s="64">
        <f>E62/12</f>
        <v>57.933333333333337</v>
      </c>
    </row>
    <row r="64" spans="2:5" ht="17.25" customHeight="1" x14ac:dyDescent="0.25">
      <c r="B64" s="121" t="s">
        <v>27</v>
      </c>
      <c r="C64" s="175" t="s">
        <v>143</v>
      </c>
      <c r="D64" s="175"/>
      <c r="E64" s="64">
        <f>Parâmetros!G56</f>
        <v>6.583333333333333</v>
      </c>
    </row>
    <row r="65" spans="2:5" ht="17.25" customHeight="1" x14ac:dyDescent="0.25">
      <c r="B65" s="121" t="s">
        <v>29</v>
      </c>
      <c r="C65" s="175" t="s">
        <v>144</v>
      </c>
      <c r="D65" s="175"/>
      <c r="E65" s="64">
        <f>Parâmetros!G57</f>
        <v>105.24</v>
      </c>
    </row>
    <row r="66" spans="2:5" ht="17.25" customHeight="1" x14ac:dyDescent="0.25">
      <c r="B66" s="121" t="s">
        <v>31</v>
      </c>
      <c r="C66" s="175" t="s">
        <v>145</v>
      </c>
      <c r="D66" s="175"/>
      <c r="E66" s="64">
        <f>Parâmetros!G58</f>
        <v>0.51815267732237424</v>
      </c>
    </row>
    <row r="67" spans="2:5" ht="17.25" customHeight="1" x14ac:dyDescent="0.25">
      <c r="B67" s="121" t="s">
        <v>33</v>
      </c>
      <c r="C67" s="175" t="s">
        <v>146</v>
      </c>
      <c r="D67" s="175"/>
      <c r="E67" s="64">
        <f>Parâmetros!G59</f>
        <v>8.3000000000000007</v>
      </c>
    </row>
    <row r="68" spans="2:5" ht="17.25" customHeight="1" x14ac:dyDescent="0.25">
      <c r="B68" s="121" t="s">
        <v>52</v>
      </c>
      <c r="C68" s="175" t="s">
        <v>147</v>
      </c>
      <c r="D68" s="175"/>
      <c r="E68" s="64">
        <f>Parâmetros!G60</f>
        <v>9.5</v>
      </c>
    </row>
    <row r="69" spans="2:5" ht="17.25" customHeight="1" x14ac:dyDescent="0.25">
      <c r="B69" s="121" t="s">
        <v>74</v>
      </c>
      <c r="C69" s="175" t="s">
        <v>75</v>
      </c>
      <c r="D69" s="175"/>
      <c r="E69" s="64">
        <f>Parâmetros!G62</f>
        <v>0</v>
      </c>
    </row>
    <row r="70" spans="2:5" ht="17.25" customHeight="1" x14ac:dyDescent="0.25">
      <c r="B70" s="177" t="s">
        <v>41</v>
      </c>
      <c r="C70" s="177"/>
      <c r="D70" s="177"/>
      <c r="E70" s="58">
        <f>SUM(E61:E69)</f>
        <v>913.07481934398913</v>
      </c>
    </row>
    <row r="71" spans="2:5" ht="17.25" customHeight="1" x14ac:dyDescent="0.25">
      <c r="B71" s="25"/>
      <c r="C71" s="25"/>
      <c r="D71" s="25"/>
      <c r="E71" s="25"/>
    </row>
    <row r="72" spans="2:5" ht="17.25" customHeight="1" x14ac:dyDescent="0.25">
      <c r="B72" s="182" t="s">
        <v>148</v>
      </c>
      <c r="C72" s="182"/>
      <c r="D72" s="182"/>
      <c r="E72" s="182"/>
    </row>
    <row r="73" spans="2:5" ht="17.25" customHeight="1" x14ac:dyDescent="0.25">
      <c r="B73" s="25"/>
      <c r="C73" s="25"/>
      <c r="D73" s="25"/>
      <c r="E73" s="25"/>
    </row>
    <row r="74" spans="2:5" ht="17.25" customHeight="1" x14ac:dyDescent="0.25">
      <c r="B74" s="120">
        <v>2</v>
      </c>
      <c r="C74" s="177" t="s">
        <v>149</v>
      </c>
      <c r="D74" s="177"/>
      <c r="E74" s="120" t="s">
        <v>103</v>
      </c>
    </row>
    <row r="75" spans="2:5" ht="17.25" customHeight="1" x14ac:dyDescent="0.25">
      <c r="B75" s="121" t="s">
        <v>37</v>
      </c>
      <c r="C75" s="175" t="s">
        <v>38</v>
      </c>
      <c r="D75" s="175"/>
      <c r="E75" s="65">
        <f>E41</f>
        <v>299</v>
      </c>
    </row>
    <row r="76" spans="2:5" ht="17.25" customHeight="1" x14ac:dyDescent="0.25">
      <c r="B76" s="121" t="s">
        <v>43</v>
      </c>
      <c r="C76" s="175" t="s">
        <v>44</v>
      </c>
      <c r="D76" s="175"/>
      <c r="E76" s="65">
        <f>E56</f>
        <v>1190.02</v>
      </c>
    </row>
    <row r="77" spans="2:5" ht="17.25" customHeight="1" x14ac:dyDescent="0.25">
      <c r="B77" s="121" t="s">
        <v>56</v>
      </c>
      <c r="C77" s="175" t="s">
        <v>57</v>
      </c>
      <c r="D77" s="175"/>
      <c r="E77" s="65">
        <f>E70</f>
        <v>913.07481934398913</v>
      </c>
    </row>
    <row r="78" spans="2:5" ht="17.25" customHeight="1" x14ac:dyDescent="0.25">
      <c r="B78" s="177" t="s">
        <v>41</v>
      </c>
      <c r="C78" s="177"/>
      <c r="D78" s="177"/>
      <c r="E78" s="58">
        <f>SUM(E75:E77)</f>
        <v>2402.094819343989</v>
      </c>
    </row>
    <row r="79" spans="2:5" ht="17.25" customHeight="1" x14ac:dyDescent="0.25">
      <c r="B79" s="25"/>
      <c r="C79" s="25"/>
      <c r="D79" s="25"/>
      <c r="E79" s="25"/>
    </row>
    <row r="80" spans="2:5" ht="17.25" customHeight="1" x14ac:dyDescent="0.25">
      <c r="B80" s="25"/>
      <c r="C80" s="25"/>
      <c r="D80" s="25"/>
      <c r="E80" s="25"/>
    </row>
    <row r="81" spans="2:5" ht="17.25" customHeight="1" x14ac:dyDescent="0.25">
      <c r="B81" s="178" t="s">
        <v>76</v>
      </c>
      <c r="C81" s="178"/>
      <c r="D81" s="178"/>
      <c r="E81" s="178"/>
    </row>
    <row r="82" spans="2:5" ht="17.25" customHeight="1" x14ac:dyDescent="0.25">
      <c r="B82" s="25"/>
      <c r="C82" s="25"/>
      <c r="D82" s="25"/>
      <c r="E82" s="25"/>
    </row>
    <row r="83" spans="2:5" ht="17.25" customHeight="1" x14ac:dyDescent="0.25">
      <c r="B83" s="120">
        <v>3</v>
      </c>
      <c r="C83" s="120" t="s">
        <v>77</v>
      </c>
      <c r="D83" s="122" t="s">
        <v>20</v>
      </c>
      <c r="E83" s="120" t="s">
        <v>103</v>
      </c>
    </row>
    <row r="84" spans="2:5" ht="17.25" customHeight="1" x14ac:dyDescent="0.25">
      <c r="B84" s="121" t="s">
        <v>21</v>
      </c>
      <c r="C84" s="56" t="s">
        <v>150</v>
      </c>
      <c r="D84" s="37">
        <f>Parâmetros!G67</f>
        <v>4.1666666666666666E-3</v>
      </c>
      <c r="E84" s="57">
        <f t="shared" ref="E84:E89" si="1">D84*$E$31</f>
        <v>11.2125</v>
      </c>
    </row>
    <row r="85" spans="2:5" ht="17.25" customHeight="1" x14ac:dyDescent="0.25">
      <c r="B85" s="121" t="s">
        <v>23</v>
      </c>
      <c r="C85" s="60" t="s">
        <v>151</v>
      </c>
      <c r="D85" s="37">
        <f>Parâmetros!G68</f>
        <v>3.3333333333333332E-4</v>
      </c>
      <c r="E85" s="57">
        <f t="shared" si="1"/>
        <v>0.89700000000000002</v>
      </c>
    </row>
    <row r="86" spans="2:5" ht="17.25" customHeight="1" x14ac:dyDescent="0.25">
      <c r="B86" s="121" t="s">
        <v>25</v>
      </c>
      <c r="C86" s="60" t="s">
        <v>152</v>
      </c>
      <c r="D86" s="37">
        <f>Parâmetros!G69</f>
        <v>3.44E-2</v>
      </c>
      <c r="E86" s="57">
        <f t="shared" si="1"/>
        <v>92.570400000000006</v>
      </c>
    </row>
    <row r="87" spans="2:5" ht="17.25" customHeight="1" x14ac:dyDescent="0.25">
      <c r="B87" s="121" t="s">
        <v>27</v>
      </c>
      <c r="C87" s="60" t="s">
        <v>153</v>
      </c>
      <c r="D87" s="37">
        <f>Parâmetros!G70</f>
        <v>1.9444444444444445E-2</v>
      </c>
      <c r="E87" s="57">
        <f t="shared" si="1"/>
        <v>52.325000000000003</v>
      </c>
    </row>
    <row r="88" spans="2:5" ht="17.25" customHeight="1" x14ac:dyDescent="0.25">
      <c r="B88" s="121" t="s">
        <v>29</v>
      </c>
      <c r="C88" s="60" t="s">
        <v>154</v>
      </c>
      <c r="D88" s="37">
        <f>Parâmetros!G71</f>
        <v>7.7388888888888906E-3</v>
      </c>
      <c r="E88" s="57">
        <f t="shared" si="1"/>
        <v>20.825350000000004</v>
      </c>
    </row>
    <row r="89" spans="2:5" ht="17.25" customHeight="1" x14ac:dyDescent="0.25">
      <c r="B89" s="121" t="s">
        <v>31</v>
      </c>
      <c r="C89" s="60" t="s">
        <v>155</v>
      </c>
      <c r="D89" s="37">
        <f>Parâmetros!G72</f>
        <v>6.2222222222222236E-4</v>
      </c>
      <c r="E89" s="57">
        <f t="shared" si="1"/>
        <v>1.6744000000000003</v>
      </c>
    </row>
    <row r="90" spans="2:5" ht="17.25" customHeight="1" x14ac:dyDescent="0.25">
      <c r="B90" s="177" t="s">
        <v>41</v>
      </c>
      <c r="C90" s="177"/>
      <c r="D90" s="177"/>
      <c r="E90" s="58">
        <f>SUM(E84:E89)</f>
        <v>179.50465000000003</v>
      </c>
    </row>
    <row r="91" spans="2:5" ht="17.25" customHeight="1" x14ac:dyDescent="0.25">
      <c r="B91" s="25"/>
      <c r="C91" s="25"/>
      <c r="D91" s="25"/>
      <c r="E91" s="25"/>
    </row>
    <row r="92" spans="2:5" ht="17.25" customHeight="1" x14ac:dyDescent="0.25">
      <c r="B92" s="25"/>
      <c r="C92" s="25"/>
      <c r="D92" s="25"/>
      <c r="E92" s="25"/>
    </row>
    <row r="93" spans="2:5" ht="17.25" customHeight="1" x14ac:dyDescent="0.25">
      <c r="B93" s="178" t="s">
        <v>84</v>
      </c>
      <c r="C93" s="178"/>
      <c r="D93" s="178"/>
      <c r="E93" s="178"/>
    </row>
    <row r="94" spans="2:5" ht="17.25" customHeight="1" x14ac:dyDescent="0.25">
      <c r="B94" s="25"/>
      <c r="C94" s="25"/>
      <c r="D94" s="25"/>
      <c r="E94" s="25"/>
    </row>
    <row r="95" spans="2:5" ht="17.25" customHeight="1" x14ac:dyDescent="0.25">
      <c r="B95" s="198" t="s">
        <v>85</v>
      </c>
      <c r="C95" s="198"/>
      <c r="D95" s="198"/>
      <c r="E95" s="198"/>
    </row>
    <row r="96" spans="2:5" ht="17.25" customHeight="1" x14ac:dyDescent="0.25">
      <c r="B96" s="38"/>
      <c r="C96" s="25"/>
      <c r="D96" s="25"/>
      <c r="E96" s="25"/>
    </row>
    <row r="97" spans="2:5" ht="17.25" customHeight="1" x14ac:dyDescent="0.25">
      <c r="B97" s="122" t="s">
        <v>86</v>
      </c>
      <c r="C97" s="66" t="s">
        <v>87</v>
      </c>
      <c r="D97" s="122" t="s">
        <v>20</v>
      </c>
      <c r="E97" s="120" t="s">
        <v>103</v>
      </c>
    </row>
    <row r="98" spans="2:5" ht="17.25" customHeight="1" x14ac:dyDescent="0.25">
      <c r="B98" s="39" t="s">
        <v>21</v>
      </c>
      <c r="C98" s="67" t="s">
        <v>156</v>
      </c>
      <c r="D98" s="37">
        <f>Parâmetros!G79</f>
        <v>8.3333333333333329E-2</v>
      </c>
      <c r="E98" s="68">
        <f t="shared" ref="E98:E106" si="2">D98*$E$31</f>
        <v>224.25</v>
      </c>
    </row>
    <row r="99" spans="2:5" ht="17.25" customHeight="1" x14ac:dyDescent="0.25">
      <c r="B99" s="39" t="s">
        <v>23</v>
      </c>
      <c r="C99" s="67" t="s">
        <v>157</v>
      </c>
      <c r="D99" s="37">
        <f>Parâmetros!G80</f>
        <v>2.7777777777777779E-3</v>
      </c>
      <c r="E99" s="68">
        <f t="shared" si="2"/>
        <v>7.4750000000000005</v>
      </c>
    </row>
    <row r="100" spans="2:5" ht="17.25" customHeight="1" x14ac:dyDescent="0.25">
      <c r="B100" s="39" t="s">
        <v>25</v>
      </c>
      <c r="C100" s="67" t="s">
        <v>158</v>
      </c>
      <c r="D100" s="37">
        <f>Parâmetros!G81</f>
        <v>2.0833333333333332E-4</v>
      </c>
      <c r="E100" s="68">
        <f t="shared" si="2"/>
        <v>0.56062499999999993</v>
      </c>
    </row>
    <row r="101" spans="2:5" ht="17.25" customHeight="1" x14ac:dyDescent="0.25">
      <c r="B101" s="39" t="s">
        <v>27</v>
      </c>
      <c r="C101" s="67" t="s">
        <v>159</v>
      </c>
      <c r="D101" s="37">
        <f>Parâmetros!G82</f>
        <v>1.4833333333333332E-3</v>
      </c>
      <c r="E101" s="68">
        <f t="shared" si="2"/>
        <v>3.9916499999999999</v>
      </c>
    </row>
    <row r="102" spans="2:5" ht="17.25" customHeight="1" x14ac:dyDescent="0.25">
      <c r="B102" s="39" t="s">
        <v>29</v>
      </c>
      <c r="C102" s="67" t="s">
        <v>160</v>
      </c>
      <c r="D102" s="37">
        <f>Parâmetros!G83</f>
        <v>2.9330399999999996E-3</v>
      </c>
      <c r="E102" s="68">
        <f t="shared" si="2"/>
        <v>7.8928106399999987</v>
      </c>
    </row>
    <row r="103" spans="2:5" ht="17.25" customHeight="1" x14ac:dyDescent="0.25">
      <c r="B103" s="39" t="s">
        <v>31</v>
      </c>
      <c r="C103" s="67" t="s">
        <v>161</v>
      </c>
      <c r="D103" s="37">
        <f>Parâmetros!G84</f>
        <v>1.3888888888888888E-2</v>
      </c>
      <c r="E103" s="68">
        <f t="shared" si="2"/>
        <v>37.375</v>
      </c>
    </row>
    <row r="104" spans="2:5" ht="17.25" customHeight="1" x14ac:dyDescent="0.25">
      <c r="B104" s="39" t="s">
        <v>33</v>
      </c>
      <c r="C104" s="67" t="s">
        <v>277</v>
      </c>
      <c r="D104" s="37">
        <f>Parâmetros!G85</f>
        <v>9.6000000000000009E-3</v>
      </c>
      <c r="E104" s="68">
        <f t="shared" si="2"/>
        <v>25.833600000000004</v>
      </c>
    </row>
    <row r="105" spans="2:5" ht="17.25" customHeight="1" x14ac:dyDescent="0.25">
      <c r="B105" s="181" t="s">
        <v>93</v>
      </c>
      <c r="C105" s="181"/>
      <c r="D105" s="40">
        <f>SUM(D98:D104)</f>
        <v>0.11422470666666668</v>
      </c>
      <c r="E105" s="69">
        <f>D105*$E$31</f>
        <v>307.37868564000001</v>
      </c>
    </row>
    <row r="106" spans="2:5" ht="17.25" customHeight="1" x14ac:dyDescent="0.25">
      <c r="B106" s="9" t="s">
        <v>52</v>
      </c>
      <c r="C106" s="70" t="s">
        <v>162</v>
      </c>
      <c r="D106" s="41">
        <f>D105*D56</f>
        <v>4.5461433253333343E-2</v>
      </c>
      <c r="E106" s="68">
        <f t="shared" si="2"/>
        <v>122.33671688472002</v>
      </c>
    </row>
    <row r="107" spans="2:5" ht="17.25" customHeight="1" x14ac:dyDescent="0.25">
      <c r="B107" s="177" t="s">
        <v>54</v>
      </c>
      <c r="C107" s="177"/>
      <c r="D107" s="40">
        <f>SUM(D105:D106)</f>
        <v>0.15968613992000003</v>
      </c>
      <c r="E107" s="62">
        <f>SUM(E105:E106)</f>
        <v>429.71540252472005</v>
      </c>
    </row>
    <row r="108" spans="2:5" ht="17.25" customHeight="1" x14ac:dyDescent="0.25">
      <c r="B108" s="25"/>
      <c r="C108" s="25"/>
      <c r="D108" s="25"/>
      <c r="E108" s="25"/>
    </row>
    <row r="109" spans="2:5" ht="17.25" customHeight="1" x14ac:dyDescent="0.25">
      <c r="B109" s="198" t="s">
        <v>95</v>
      </c>
      <c r="C109" s="198"/>
      <c r="D109" s="198"/>
      <c r="E109" s="71"/>
    </row>
    <row r="110" spans="2:5" ht="17.25" customHeight="1" x14ac:dyDescent="0.25">
      <c r="B110" s="38"/>
      <c r="C110" s="25"/>
      <c r="D110" s="25"/>
      <c r="E110" s="25"/>
    </row>
    <row r="111" spans="2:5" ht="17.25" customHeight="1" x14ac:dyDescent="0.25">
      <c r="B111" s="120" t="s">
        <v>96</v>
      </c>
      <c r="C111" s="59" t="s">
        <v>97</v>
      </c>
      <c r="D111" s="122" t="s">
        <v>20</v>
      </c>
      <c r="E111" s="120" t="s">
        <v>103</v>
      </c>
    </row>
    <row r="112" spans="2:5" ht="17.25" customHeight="1" x14ac:dyDescent="0.25">
      <c r="B112" s="121" t="s">
        <v>21</v>
      </c>
      <c r="C112" s="60" t="s">
        <v>163</v>
      </c>
      <c r="D112" s="37">
        <f>Parâmetros!G93</f>
        <v>7.4999999999999997E-2</v>
      </c>
      <c r="E112" s="68">
        <f>D112*E31</f>
        <v>201.82499999999999</v>
      </c>
    </row>
    <row r="113" spans="2:5" ht="17.25" customHeight="1" x14ac:dyDescent="0.25">
      <c r="B113" s="199" t="s">
        <v>41</v>
      </c>
      <c r="C113" s="199"/>
      <c r="D113" s="40">
        <f>SUM(D112)</f>
        <v>7.4999999999999997E-2</v>
      </c>
      <c r="E113" s="69">
        <f>SUM(E112)</f>
        <v>201.82499999999999</v>
      </c>
    </row>
    <row r="114" spans="2:5" ht="17.25" customHeight="1" x14ac:dyDescent="0.25">
      <c r="B114" s="25"/>
      <c r="C114" s="25"/>
      <c r="D114" s="25"/>
      <c r="E114" s="25"/>
    </row>
    <row r="115" spans="2:5" ht="17.25" customHeight="1" x14ac:dyDescent="0.25">
      <c r="B115" s="182" t="s">
        <v>164</v>
      </c>
      <c r="C115" s="182"/>
      <c r="D115" s="182"/>
      <c r="E115" s="182"/>
    </row>
    <row r="116" spans="2:5" ht="17.25" customHeight="1" x14ac:dyDescent="0.25">
      <c r="B116" s="38"/>
      <c r="C116" s="25"/>
      <c r="D116" s="25"/>
      <c r="E116" s="25"/>
    </row>
    <row r="117" spans="2:5" ht="17.25" customHeight="1" x14ac:dyDescent="0.25">
      <c r="B117" s="120">
        <v>4</v>
      </c>
      <c r="C117" s="177" t="s">
        <v>165</v>
      </c>
      <c r="D117" s="177"/>
      <c r="E117" s="120" t="s">
        <v>103</v>
      </c>
    </row>
    <row r="118" spans="2:5" ht="17.25" customHeight="1" x14ac:dyDescent="0.25">
      <c r="B118" s="121" t="s">
        <v>86</v>
      </c>
      <c r="C118" s="175" t="s">
        <v>166</v>
      </c>
      <c r="D118" s="175"/>
      <c r="E118" s="57">
        <f>E107</f>
        <v>429.71540252472005</v>
      </c>
    </row>
    <row r="119" spans="2:5" ht="17.25" customHeight="1" x14ac:dyDescent="0.25">
      <c r="B119" s="121" t="s">
        <v>96</v>
      </c>
      <c r="C119" s="175" t="s">
        <v>97</v>
      </c>
      <c r="D119" s="175"/>
      <c r="E119" s="57">
        <f>E113</f>
        <v>201.82499999999999</v>
      </c>
    </row>
    <row r="120" spans="2:5" ht="17.25" customHeight="1" x14ac:dyDescent="0.25">
      <c r="B120" s="177" t="s">
        <v>41</v>
      </c>
      <c r="C120" s="177"/>
      <c r="D120" s="177"/>
      <c r="E120" s="58">
        <f>SUM(E118:E119)</f>
        <v>631.54040252472009</v>
      </c>
    </row>
    <row r="121" spans="2:5" ht="17.25" customHeight="1" x14ac:dyDescent="0.25">
      <c r="B121" s="25"/>
      <c r="C121" s="25"/>
      <c r="D121" s="25"/>
      <c r="E121" s="25"/>
    </row>
    <row r="122" spans="2:5" ht="17.25" customHeight="1" x14ac:dyDescent="0.25">
      <c r="B122" s="25"/>
      <c r="C122" s="25"/>
      <c r="D122" s="25"/>
      <c r="E122" s="25"/>
    </row>
    <row r="123" spans="2:5" ht="17.25" customHeight="1" x14ac:dyDescent="0.25">
      <c r="B123" s="178" t="s">
        <v>101</v>
      </c>
      <c r="C123" s="178"/>
      <c r="D123" s="178"/>
      <c r="E123" s="178"/>
    </row>
    <row r="124" spans="2:5" ht="17.25" customHeight="1" x14ac:dyDescent="0.25">
      <c r="B124" s="25"/>
      <c r="C124" s="25"/>
      <c r="D124" s="25"/>
      <c r="E124" s="25"/>
    </row>
    <row r="125" spans="2:5" ht="17.25" customHeight="1" x14ac:dyDescent="0.25">
      <c r="B125" s="120">
        <v>5</v>
      </c>
      <c r="C125" s="177" t="s">
        <v>102</v>
      </c>
      <c r="D125" s="177"/>
      <c r="E125" s="120" t="s">
        <v>103</v>
      </c>
    </row>
    <row r="126" spans="2:5" ht="17.25" customHeight="1" x14ac:dyDescent="0.25">
      <c r="B126" s="121" t="s">
        <v>21</v>
      </c>
      <c r="C126" s="175" t="s">
        <v>167</v>
      </c>
      <c r="D126" s="175"/>
      <c r="E126" s="57">
        <f>Parâmetros!G100</f>
        <v>157.79083333333335</v>
      </c>
    </row>
    <row r="127" spans="2:5" ht="17.25" customHeight="1" x14ac:dyDescent="0.25">
      <c r="B127" s="121" t="s">
        <v>23</v>
      </c>
      <c r="C127" s="175" t="s">
        <v>9</v>
      </c>
      <c r="D127" s="175"/>
      <c r="E127" s="57">
        <f>Parâmetros!G101</f>
        <v>26.071999999999999</v>
      </c>
    </row>
    <row r="128" spans="2:5" ht="17.25" customHeight="1" x14ac:dyDescent="0.25">
      <c r="B128" s="121" t="s">
        <v>25</v>
      </c>
      <c r="C128" s="175" t="s">
        <v>10</v>
      </c>
      <c r="D128" s="175"/>
      <c r="E128" s="57">
        <f>Parâmetros!G103</f>
        <v>44.311799038461544</v>
      </c>
    </row>
    <row r="129" spans="2:5" ht="17.25" customHeight="1" x14ac:dyDescent="0.25">
      <c r="B129" s="121" t="s">
        <v>27</v>
      </c>
      <c r="C129" s="176" t="s">
        <v>168</v>
      </c>
      <c r="D129" s="176"/>
      <c r="E129" s="72">
        <f>Parâmetros!G104</f>
        <v>15</v>
      </c>
    </row>
    <row r="130" spans="2:5" ht="17.25" customHeight="1" x14ac:dyDescent="0.25">
      <c r="B130" s="121" t="s">
        <v>29</v>
      </c>
      <c r="C130" s="175" t="s">
        <v>75</v>
      </c>
      <c r="D130" s="175"/>
      <c r="E130" s="57">
        <f>Parâmetros!G105</f>
        <v>0</v>
      </c>
    </row>
    <row r="131" spans="2:5" ht="17.25" customHeight="1" x14ac:dyDescent="0.25">
      <c r="B131" s="177" t="s">
        <v>54</v>
      </c>
      <c r="C131" s="177"/>
      <c r="D131" s="177"/>
      <c r="E131" s="58">
        <f>SUM(E126:E130)</f>
        <v>243.1746323717949</v>
      </c>
    </row>
    <row r="132" spans="2:5" ht="17.25" customHeight="1" x14ac:dyDescent="0.25">
      <c r="B132" s="25"/>
      <c r="C132" s="25"/>
      <c r="D132" s="25"/>
      <c r="E132" s="25"/>
    </row>
    <row r="133" spans="2:5" ht="17.25" customHeight="1" x14ac:dyDescent="0.25">
      <c r="B133" s="25"/>
      <c r="C133" s="25"/>
      <c r="D133" s="25"/>
      <c r="E133" s="25"/>
    </row>
    <row r="134" spans="2:5" ht="17.25" customHeight="1" x14ac:dyDescent="0.25">
      <c r="B134" s="178" t="s">
        <v>109</v>
      </c>
      <c r="C134" s="178"/>
      <c r="D134" s="178"/>
      <c r="E134" s="178"/>
    </row>
    <row r="135" spans="2:5" ht="17.25" customHeight="1" x14ac:dyDescent="0.25">
      <c r="B135" s="25"/>
      <c r="C135" s="25"/>
      <c r="D135" s="25"/>
      <c r="E135" s="25"/>
    </row>
    <row r="136" spans="2:5" ht="17.25" customHeight="1" x14ac:dyDescent="0.25">
      <c r="B136" s="120">
        <v>6</v>
      </c>
      <c r="C136" s="73" t="s">
        <v>110</v>
      </c>
      <c r="D136" s="120" t="s">
        <v>20</v>
      </c>
      <c r="E136" s="120" t="s">
        <v>103</v>
      </c>
    </row>
    <row r="137" spans="2:5" ht="17.25" customHeight="1" x14ac:dyDescent="0.25">
      <c r="B137" s="121" t="s">
        <v>21</v>
      </c>
      <c r="C137" s="56" t="s">
        <v>169</v>
      </c>
      <c r="D137" s="74">
        <f>Parâmetros!E124</f>
        <v>0.06</v>
      </c>
      <c r="E137" s="75">
        <f>E154*D137</f>
        <v>368.83887025443022</v>
      </c>
    </row>
    <row r="138" spans="2:5" ht="17.25" customHeight="1" x14ac:dyDescent="0.25">
      <c r="B138" s="121" t="s">
        <v>23</v>
      </c>
      <c r="C138" s="56" t="s">
        <v>170</v>
      </c>
      <c r="D138" s="46">
        <f>Parâmetros!D124</f>
        <v>6.7900000000000002E-2</v>
      </c>
      <c r="E138" s="65">
        <f>D138*(E154+E137)</f>
        <v>442.44681412820603</v>
      </c>
    </row>
    <row r="139" spans="2:5" ht="17.25" customHeight="1" x14ac:dyDescent="0.25">
      <c r="B139" s="121" t="s">
        <v>25</v>
      </c>
      <c r="C139" s="56" t="s">
        <v>171</v>
      </c>
      <c r="D139" s="46">
        <f>SUM(D140:D142)</f>
        <v>6.6500000000000004E-2</v>
      </c>
      <c r="E139" s="65">
        <f>((E154+E137+E138)/(1-D139))*D139</f>
        <v>495.71174348520498</v>
      </c>
    </row>
    <row r="140" spans="2:5" ht="17.25" customHeight="1" x14ac:dyDescent="0.25">
      <c r="B140" s="121"/>
      <c r="C140" s="56" t="s">
        <v>172</v>
      </c>
      <c r="D140" s="45">
        <f>Parâmetros!G114</f>
        <v>3.6499999999999998E-2</v>
      </c>
      <c r="E140" s="65">
        <f>((E154+E137+E138)/(1-D139))*D140</f>
        <v>272.08238552195456</v>
      </c>
    </row>
    <row r="141" spans="2:5" ht="17.25" customHeight="1" x14ac:dyDescent="0.25">
      <c r="B141" s="121"/>
      <c r="C141" s="56" t="s">
        <v>114</v>
      </c>
      <c r="D141" s="46">
        <f>Parâmetros!G115</f>
        <v>0</v>
      </c>
      <c r="E141" s="65">
        <f>((E154+E137+E138)/(1-D139))*D141</f>
        <v>0</v>
      </c>
    </row>
    <row r="142" spans="2:5" ht="17.25" customHeight="1" x14ac:dyDescent="0.25">
      <c r="B142" s="121"/>
      <c r="C142" s="56" t="s">
        <v>173</v>
      </c>
      <c r="D142" s="150">
        <f>Parâmetros!G124</f>
        <v>0.03</v>
      </c>
      <c r="E142" s="65">
        <f>((E154+E137+E138)/(1-D139))*D142</f>
        <v>223.62935796325033</v>
      </c>
    </row>
    <row r="143" spans="2:5" ht="17.25" customHeight="1" x14ac:dyDescent="0.25">
      <c r="B143" s="177" t="s">
        <v>54</v>
      </c>
      <c r="C143" s="177"/>
      <c r="D143" s="21">
        <f>SUM(D137:D139)</f>
        <v>0.19440000000000002</v>
      </c>
      <c r="E143" s="58">
        <f>SUM(E137:E142)</f>
        <v>1802.7091713530463</v>
      </c>
    </row>
    <row r="144" spans="2:5" ht="17.25" customHeight="1" x14ac:dyDescent="0.25">
      <c r="B144" s="25"/>
      <c r="C144" s="25"/>
      <c r="D144" s="25"/>
      <c r="E144" s="25"/>
    </row>
    <row r="145" spans="2:5" ht="17.25" customHeight="1" x14ac:dyDescent="0.25">
      <c r="B145" s="25"/>
      <c r="C145" s="25"/>
      <c r="D145" s="25"/>
      <c r="E145" s="25"/>
    </row>
    <row r="146" spans="2:5" ht="17.25" customHeight="1" x14ac:dyDescent="0.25">
      <c r="B146" s="178" t="s">
        <v>174</v>
      </c>
      <c r="C146" s="178"/>
      <c r="D146" s="178"/>
      <c r="E146" s="178"/>
    </row>
    <row r="147" spans="2:5" ht="17.25" customHeight="1" x14ac:dyDescent="0.25">
      <c r="B147" s="25"/>
      <c r="C147" s="25"/>
      <c r="D147" s="25"/>
      <c r="E147" s="25"/>
    </row>
    <row r="148" spans="2:5" ht="17.25" customHeight="1" x14ac:dyDescent="0.25">
      <c r="B148" s="120"/>
      <c r="C148" s="177" t="s">
        <v>175</v>
      </c>
      <c r="D148" s="177"/>
      <c r="E148" s="120" t="s">
        <v>103</v>
      </c>
    </row>
    <row r="149" spans="2:5" ht="17.25" customHeight="1" x14ac:dyDescent="0.25">
      <c r="B149" s="120" t="s">
        <v>21</v>
      </c>
      <c r="C149" s="175" t="s">
        <v>18</v>
      </c>
      <c r="D149" s="175"/>
      <c r="E149" s="57">
        <f>E31</f>
        <v>2691</v>
      </c>
    </row>
    <row r="150" spans="2:5" ht="17.25" customHeight="1" x14ac:dyDescent="0.25">
      <c r="B150" s="120" t="s">
        <v>23</v>
      </c>
      <c r="C150" s="175" t="s">
        <v>35</v>
      </c>
      <c r="D150" s="175"/>
      <c r="E150" s="57">
        <f>E78</f>
        <v>2402.094819343989</v>
      </c>
    </row>
    <row r="151" spans="2:5" ht="17.25" customHeight="1" x14ac:dyDescent="0.25">
      <c r="B151" s="120" t="s">
        <v>25</v>
      </c>
      <c r="C151" s="175" t="s">
        <v>76</v>
      </c>
      <c r="D151" s="175"/>
      <c r="E151" s="57">
        <f>E90</f>
        <v>179.50465000000003</v>
      </c>
    </row>
    <row r="152" spans="2:5" ht="17.25" customHeight="1" x14ac:dyDescent="0.25">
      <c r="B152" s="120" t="s">
        <v>27</v>
      </c>
      <c r="C152" s="175" t="s">
        <v>84</v>
      </c>
      <c r="D152" s="175"/>
      <c r="E152" s="57">
        <f>E120</f>
        <v>631.54040252472009</v>
      </c>
    </row>
    <row r="153" spans="2:5" ht="17.25" customHeight="1" x14ac:dyDescent="0.25">
      <c r="B153" s="120" t="s">
        <v>29</v>
      </c>
      <c r="C153" s="175" t="s">
        <v>101</v>
      </c>
      <c r="D153" s="175"/>
      <c r="E153" s="57">
        <f>E131</f>
        <v>243.1746323717949</v>
      </c>
    </row>
    <row r="154" spans="2:5" ht="17.25" customHeight="1" x14ac:dyDescent="0.25">
      <c r="B154" s="177" t="s">
        <v>176</v>
      </c>
      <c r="C154" s="177"/>
      <c r="D154" s="177"/>
      <c r="E154" s="62">
        <f>SUM(E149:E153)</f>
        <v>6147.314504240504</v>
      </c>
    </row>
    <row r="155" spans="2:5" ht="17.25" customHeight="1" x14ac:dyDescent="0.25">
      <c r="B155" s="120" t="s">
        <v>31</v>
      </c>
      <c r="C155" s="175" t="s">
        <v>177</v>
      </c>
      <c r="D155" s="175"/>
      <c r="E155" s="57">
        <f>E143</f>
        <v>1802.7091713530463</v>
      </c>
    </row>
    <row r="156" spans="2:5" ht="17.25" customHeight="1" x14ac:dyDescent="0.25">
      <c r="B156" s="177" t="s">
        <v>178</v>
      </c>
      <c r="C156" s="177"/>
      <c r="D156" s="177"/>
      <c r="E156" s="62">
        <f>TRUNC(SUM(E154:E155),2)</f>
        <v>7950.02</v>
      </c>
    </row>
    <row r="157" spans="2:5" ht="17.25" customHeight="1" x14ac:dyDescent="0.25">
      <c r="B157" s="25"/>
      <c r="C157" s="25"/>
      <c r="D157" s="25"/>
      <c r="E157" s="25"/>
    </row>
    <row r="158" spans="2:5" ht="17.25" customHeight="1" x14ac:dyDescent="0.25">
      <c r="B158" s="178" t="s">
        <v>179</v>
      </c>
      <c r="C158" s="178"/>
      <c r="D158" s="178"/>
      <c r="E158" s="178"/>
    </row>
    <row r="159" spans="2:5" ht="17.25" customHeight="1" x14ac:dyDescent="0.25">
      <c r="B159" s="25"/>
      <c r="C159" s="25"/>
      <c r="D159" s="25"/>
      <c r="E159" s="25"/>
    </row>
    <row r="160" spans="2:5" ht="17.25" customHeight="1" x14ac:dyDescent="0.25">
      <c r="B160" s="25"/>
      <c r="C160" s="196" t="s">
        <v>180</v>
      </c>
      <c r="D160" s="196"/>
      <c r="E160" s="76">
        <f>E156</f>
        <v>7950.02</v>
      </c>
    </row>
    <row r="161" spans="2:5" ht="17.25" customHeight="1" x14ac:dyDescent="0.25">
      <c r="B161" s="25"/>
      <c r="C161" s="196" t="s">
        <v>133</v>
      </c>
      <c r="D161" s="196"/>
      <c r="E161" s="77">
        <f>D19</f>
        <v>1</v>
      </c>
    </row>
    <row r="162" spans="2:5" ht="17.25" customHeight="1" x14ac:dyDescent="0.25">
      <c r="B162" s="25"/>
      <c r="C162" s="197" t="s">
        <v>181</v>
      </c>
      <c r="D162" s="197"/>
      <c r="E162" s="78">
        <f>E160*E161</f>
        <v>7950.02</v>
      </c>
    </row>
    <row r="163" spans="2:5" ht="17.25" customHeight="1" x14ac:dyDescent="0.25">
      <c r="B163" s="25"/>
      <c r="C163" s="25"/>
      <c r="D163" s="25"/>
      <c r="E163" s="25"/>
    </row>
    <row r="164" spans="2:5" ht="17.25" customHeight="1" x14ac:dyDescent="0.25">
      <c r="B164" s="25"/>
      <c r="C164" s="25"/>
      <c r="D164" s="25"/>
      <c r="E164" s="25"/>
    </row>
    <row r="165" spans="2:5" ht="17.25" customHeight="1" x14ac:dyDescent="0.25">
      <c r="B165" s="25"/>
      <c r="C165" s="25"/>
      <c r="D165" s="25"/>
      <c r="E165" s="25"/>
    </row>
    <row r="166" spans="2:5" ht="17.25" customHeight="1" x14ac:dyDescent="0.25">
      <c r="B166" s="25"/>
      <c r="C166" s="25"/>
      <c r="D166" s="25"/>
      <c r="E166" s="25"/>
    </row>
    <row r="167" spans="2:5" ht="17.25" customHeight="1" x14ac:dyDescent="0.25">
      <c r="B167" s="25"/>
      <c r="C167" s="25"/>
      <c r="D167" s="25"/>
      <c r="E167" s="25"/>
    </row>
    <row r="168" spans="2:5" ht="17.25" customHeight="1" x14ac:dyDescent="0.25">
      <c r="B168" s="25"/>
      <c r="C168" s="25"/>
      <c r="D168" s="25"/>
      <c r="E168" s="25"/>
    </row>
    <row r="169" spans="2:5" ht="17.25" customHeight="1" x14ac:dyDescent="0.25">
      <c r="B169" s="25"/>
      <c r="C169" s="25"/>
      <c r="D169" s="25"/>
      <c r="E169" s="25"/>
    </row>
    <row r="170" spans="2:5" ht="17.25" customHeight="1" x14ac:dyDescent="0.25">
      <c r="B170" s="25"/>
      <c r="C170" s="25"/>
      <c r="D170" s="25"/>
      <c r="E170" s="25"/>
    </row>
    <row r="171" spans="2:5" ht="17.25" customHeight="1" x14ac:dyDescent="0.25">
      <c r="B171" s="25"/>
      <c r="C171" s="25"/>
      <c r="D171" s="25"/>
      <c r="E171" s="25"/>
    </row>
    <row r="172" spans="2:5" ht="17.25" customHeight="1" x14ac:dyDescent="0.25">
      <c r="B172" s="25"/>
      <c r="C172" s="25"/>
      <c r="D172" s="25"/>
      <c r="E172" s="25"/>
    </row>
    <row r="173" spans="2:5" ht="17.25" customHeight="1" x14ac:dyDescent="0.25">
      <c r="B173" s="25"/>
      <c r="C173" s="25"/>
      <c r="D173" s="25"/>
      <c r="E173" s="25"/>
    </row>
    <row r="174" spans="2:5" ht="17.25" customHeight="1" x14ac:dyDescent="0.25">
      <c r="B174" s="25"/>
      <c r="C174" s="25"/>
      <c r="D174" s="25"/>
      <c r="E174" s="25"/>
    </row>
    <row r="175" spans="2:5" ht="17.25" customHeight="1" x14ac:dyDescent="0.25">
      <c r="B175" s="25"/>
      <c r="C175" s="25"/>
      <c r="D175" s="25"/>
      <c r="E175" s="25"/>
    </row>
    <row r="176" spans="2:5" ht="17.25" customHeight="1" x14ac:dyDescent="0.25">
      <c r="B176" s="25"/>
      <c r="C176" s="25"/>
      <c r="D176" s="25"/>
      <c r="E176" s="25"/>
    </row>
    <row r="177" spans="2:5" ht="17.25" customHeight="1" x14ac:dyDescent="0.25">
      <c r="B177" s="25"/>
      <c r="C177" s="25"/>
      <c r="D177" s="25"/>
      <c r="E177" s="25"/>
    </row>
    <row r="178" spans="2:5" ht="17.25" customHeight="1" x14ac:dyDescent="0.25">
      <c r="B178" s="25"/>
      <c r="C178" s="25"/>
      <c r="D178" s="25"/>
      <c r="E178" s="25"/>
    </row>
    <row r="179" spans="2:5" ht="17.25" customHeight="1" x14ac:dyDescent="0.25">
      <c r="B179" s="25"/>
      <c r="C179" s="25"/>
      <c r="D179" s="25"/>
      <c r="E179" s="25"/>
    </row>
    <row r="180" spans="2:5" ht="17.25" customHeight="1" x14ac:dyDescent="0.25">
      <c r="B180" s="25"/>
      <c r="C180" s="25"/>
      <c r="D180" s="25"/>
      <c r="E180" s="25"/>
    </row>
    <row r="181" spans="2:5" ht="17.25" customHeight="1" x14ac:dyDescent="0.25">
      <c r="B181" s="25"/>
      <c r="C181" s="25"/>
      <c r="D181" s="25"/>
      <c r="E181" s="25"/>
    </row>
    <row r="182" spans="2:5" ht="17.25" customHeight="1" x14ac:dyDescent="0.25">
      <c r="B182" s="25"/>
      <c r="C182" s="25"/>
      <c r="D182" s="25"/>
      <c r="E182" s="25"/>
    </row>
    <row r="183" spans="2:5" ht="17.25" customHeight="1" x14ac:dyDescent="0.25">
      <c r="B183" s="25"/>
      <c r="C183" s="25"/>
      <c r="D183" s="25"/>
      <c r="E183" s="25"/>
    </row>
    <row r="184" spans="2:5" ht="17.25" customHeight="1" x14ac:dyDescent="0.25">
      <c r="B184" s="25"/>
      <c r="C184" s="25"/>
      <c r="D184" s="25"/>
      <c r="E184" s="25"/>
    </row>
    <row r="185" spans="2:5" ht="17.25" customHeight="1" x14ac:dyDescent="0.25">
      <c r="B185" s="25"/>
      <c r="C185" s="25"/>
      <c r="D185" s="25"/>
      <c r="E185" s="25"/>
    </row>
    <row r="186" spans="2:5" ht="17.25" customHeight="1" x14ac:dyDescent="0.25">
      <c r="B186" s="25"/>
      <c r="C186" s="25"/>
      <c r="D186" s="25"/>
      <c r="E186" s="25"/>
    </row>
    <row r="187" spans="2:5" ht="17.25" customHeight="1" x14ac:dyDescent="0.25">
      <c r="B187" s="25"/>
      <c r="C187" s="25"/>
      <c r="D187" s="25"/>
      <c r="E187" s="25"/>
    </row>
    <row r="188" spans="2:5" ht="17.25" customHeight="1" x14ac:dyDescent="0.25">
      <c r="B188" s="25"/>
      <c r="C188" s="25"/>
      <c r="D188" s="25"/>
      <c r="E188" s="25"/>
    </row>
    <row r="189" spans="2:5" ht="17.25" customHeight="1" x14ac:dyDescent="0.25">
      <c r="B189" s="25"/>
      <c r="C189" s="25"/>
      <c r="D189" s="25"/>
      <c r="E189" s="25"/>
    </row>
    <row r="190" spans="2:5" ht="17.25" customHeight="1" x14ac:dyDescent="0.25">
      <c r="B190" s="25"/>
      <c r="C190" s="25"/>
      <c r="D190" s="25"/>
      <c r="E190" s="25"/>
    </row>
    <row r="191" spans="2:5" ht="17.25" customHeight="1" x14ac:dyDescent="0.25">
      <c r="B191" s="25"/>
      <c r="C191" s="25"/>
      <c r="D191" s="25"/>
      <c r="E191" s="25"/>
    </row>
    <row r="192" spans="2:5" ht="17.25" customHeight="1" x14ac:dyDescent="0.25">
      <c r="B192" s="25"/>
      <c r="C192" s="25"/>
      <c r="D192" s="25"/>
      <c r="E192" s="25"/>
    </row>
    <row r="193" spans="2:5" ht="17.25" customHeight="1" x14ac:dyDescent="0.25">
      <c r="B193" s="25"/>
      <c r="C193" s="25"/>
      <c r="D193" s="25"/>
      <c r="E193" s="25"/>
    </row>
    <row r="194" spans="2:5" ht="17.25" customHeight="1" x14ac:dyDescent="0.25">
      <c r="B194" s="25"/>
      <c r="C194" s="25"/>
      <c r="D194" s="25"/>
      <c r="E194" s="25"/>
    </row>
    <row r="195" spans="2:5" ht="17.25" customHeight="1" x14ac:dyDescent="0.25">
      <c r="B195" s="25"/>
      <c r="C195" s="25"/>
      <c r="D195" s="25"/>
      <c r="E195" s="25"/>
    </row>
    <row r="196" spans="2:5" ht="17.25" customHeight="1" x14ac:dyDescent="0.25">
      <c r="B196" s="25"/>
      <c r="C196" s="25"/>
      <c r="D196" s="25"/>
      <c r="E196" s="25"/>
    </row>
    <row r="197" spans="2:5" ht="17.25" customHeight="1" x14ac:dyDescent="0.25">
      <c r="B197" s="25"/>
      <c r="C197" s="25"/>
      <c r="D197" s="25"/>
      <c r="E197" s="25"/>
    </row>
    <row r="198" spans="2:5" ht="17.25" customHeight="1" x14ac:dyDescent="0.25">
      <c r="B198" s="25"/>
      <c r="C198" s="25"/>
      <c r="D198" s="25"/>
      <c r="E198" s="25"/>
    </row>
    <row r="199" spans="2:5" ht="17.25" customHeight="1" x14ac:dyDescent="0.25">
      <c r="B199" s="25"/>
      <c r="C199" s="25"/>
      <c r="D199" s="25"/>
      <c r="E199" s="25"/>
    </row>
    <row r="200" spans="2:5" ht="17.25" customHeight="1" x14ac:dyDescent="0.25">
      <c r="B200" s="25"/>
      <c r="C200" s="25"/>
      <c r="D200" s="25"/>
      <c r="E200" s="25"/>
    </row>
    <row r="201" spans="2:5" ht="17.25" customHeight="1" x14ac:dyDescent="0.25">
      <c r="B201" s="25"/>
      <c r="C201" s="25"/>
      <c r="D201" s="25"/>
      <c r="E201" s="25"/>
    </row>
    <row r="202" spans="2:5" ht="17.25" customHeight="1" x14ac:dyDescent="0.25">
      <c r="B202" s="25"/>
      <c r="C202" s="25"/>
      <c r="D202" s="25"/>
      <c r="E202" s="25"/>
    </row>
    <row r="203" spans="2:5" ht="17.25" customHeight="1" x14ac:dyDescent="0.25">
      <c r="B203" s="25"/>
      <c r="C203" s="25"/>
      <c r="D203" s="25"/>
      <c r="E203" s="25"/>
    </row>
    <row r="204" spans="2:5" ht="17.25" customHeight="1" x14ac:dyDescent="0.25">
      <c r="B204" s="25"/>
      <c r="C204" s="25"/>
      <c r="D204" s="25"/>
      <c r="E204" s="25"/>
    </row>
    <row r="205" spans="2:5" ht="17.25" customHeight="1" x14ac:dyDescent="0.25">
      <c r="B205" s="25"/>
      <c r="C205" s="25"/>
      <c r="D205" s="25"/>
      <c r="E205" s="25"/>
    </row>
    <row r="206" spans="2:5" ht="17.25" customHeight="1" x14ac:dyDescent="0.25">
      <c r="B206" s="25"/>
      <c r="C206" s="25"/>
      <c r="D206" s="25"/>
      <c r="E206" s="25"/>
    </row>
    <row r="207" spans="2:5" ht="17.25" customHeight="1" x14ac:dyDescent="0.25">
      <c r="B207" s="25"/>
      <c r="C207" s="25"/>
      <c r="D207" s="25"/>
      <c r="E207" s="25"/>
    </row>
    <row r="208" spans="2:5" ht="17.25" customHeight="1" x14ac:dyDescent="0.25">
      <c r="B208" s="25"/>
      <c r="C208" s="25"/>
      <c r="D208" s="25"/>
      <c r="E208" s="25"/>
    </row>
    <row r="209" spans="2:5" ht="17.25" customHeight="1" x14ac:dyDescent="0.25">
      <c r="B209" s="25"/>
      <c r="C209" s="25"/>
      <c r="D209" s="25"/>
      <c r="E209" s="25"/>
    </row>
    <row r="210" spans="2:5" ht="17.25" customHeight="1" x14ac:dyDescent="0.25">
      <c r="B210" s="25"/>
      <c r="C210" s="25"/>
      <c r="D210" s="25"/>
      <c r="E210" s="25"/>
    </row>
    <row r="211" spans="2:5" ht="17.25" customHeight="1" x14ac:dyDescent="0.25">
      <c r="B211" s="25"/>
      <c r="C211" s="25"/>
      <c r="D211" s="25"/>
      <c r="E211" s="25"/>
    </row>
    <row r="212" spans="2:5" ht="17.25" customHeight="1" x14ac:dyDescent="0.25">
      <c r="B212" s="25"/>
      <c r="C212" s="25"/>
      <c r="D212" s="25"/>
      <c r="E212" s="25"/>
    </row>
    <row r="213" spans="2:5" ht="17.25" customHeight="1" x14ac:dyDescent="0.25">
      <c r="B213" s="25"/>
      <c r="C213" s="25"/>
      <c r="D213" s="25"/>
      <c r="E213" s="25"/>
    </row>
    <row r="214" spans="2:5" ht="17.25" customHeight="1" x14ac:dyDescent="0.25">
      <c r="B214" s="25"/>
      <c r="C214" s="25"/>
      <c r="D214" s="25"/>
      <c r="E214" s="25"/>
    </row>
    <row r="215" spans="2:5" ht="17.25" customHeight="1" x14ac:dyDescent="0.25">
      <c r="B215" s="25"/>
      <c r="C215" s="25"/>
      <c r="D215" s="25"/>
      <c r="E215" s="25"/>
    </row>
    <row r="216" spans="2:5" ht="17.25" customHeight="1" x14ac:dyDescent="0.25">
      <c r="B216" s="25"/>
      <c r="C216" s="25"/>
      <c r="D216" s="25"/>
      <c r="E216" s="25"/>
    </row>
    <row r="217" spans="2:5" ht="17.25" customHeight="1" x14ac:dyDescent="0.25">
      <c r="B217" s="25"/>
      <c r="C217" s="25"/>
      <c r="D217" s="25"/>
      <c r="E217" s="25"/>
    </row>
    <row r="218" spans="2:5" ht="17.25" customHeight="1" x14ac:dyDescent="0.25">
      <c r="B218" s="25"/>
      <c r="C218" s="25"/>
      <c r="D218" s="25"/>
      <c r="E218" s="25"/>
    </row>
    <row r="219" spans="2:5" ht="17.25" customHeight="1" x14ac:dyDescent="0.25">
      <c r="B219" s="25"/>
      <c r="C219" s="25"/>
      <c r="D219" s="25"/>
      <c r="E219" s="25"/>
    </row>
    <row r="220" spans="2:5" ht="17.25" customHeight="1" x14ac:dyDescent="0.25">
      <c r="B220" s="25"/>
      <c r="C220" s="25"/>
      <c r="D220" s="25"/>
      <c r="E220" s="25"/>
    </row>
    <row r="221" spans="2:5" ht="17.25" customHeight="1" x14ac:dyDescent="0.25">
      <c r="B221" s="25"/>
      <c r="C221" s="25"/>
      <c r="D221" s="25"/>
      <c r="E221" s="25"/>
    </row>
    <row r="222" spans="2:5" ht="17.25" customHeight="1" x14ac:dyDescent="0.25">
      <c r="B222" s="25"/>
      <c r="C222" s="25"/>
      <c r="D222" s="25"/>
      <c r="E222" s="25"/>
    </row>
    <row r="223" spans="2:5" ht="17.25" customHeight="1" x14ac:dyDescent="0.25">
      <c r="B223" s="25"/>
      <c r="C223" s="25"/>
      <c r="D223" s="25"/>
      <c r="E223" s="25"/>
    </row>
    <row r="224" spans="2:5" ht="17.25" customHeight="1" x14ac:dyDescent="0.25">
      <c r="B224" s="25"/>
      <c r="C224" s="25"/>
      <c r="D224" s="25"/>
      <c r="E224" s="25"/>
    </row>
    <row r="225" spans="2:5" ht="17.25" customHeight="1" x14ac:dyDescent="0.25">
      <c r="B225" s="25"/>
      <c r="C225" s="25"/>
      <c r="D225" s="25"/>
      <c r="E225" s="25"/>
    </row>
    <row r="226" spans="2:5" ht="17.25" customHeight="1" x14ac:dyDescent="0.25">
      <c r="B226" s="25"/>
      <c r="C226" s="25"/>
      <c r="D226" s="25"/>
      <c r="E226" s="25"/>
    </row>
    <row r="227" spans="2:5" ht="17.25" customHeight="1" x14ac:dyDescent="0.25">
      <c r="B227" s="25"/>
      <c r="C227" s="25"/>
      <c r="D227" s="25"/>
      <c r="E227" s="25"/>
    </row>
    <row r="228" spans="2:5" ht="17.25" customHeight="1" x14ac:dyDescent="0.25">
      <c r="B228" s="25"/>
      <c r="C228" s="25"/>
      <c r="D228" s="25"/>
      <c r="E228" s="25"/>
    </row>
    <row r="229" spans="2:5" ht="17.25" customHeight="1" x14ac:dyDescent="0.25">
      <c r="B229" s="25"/>
      <c r="C229" s="25"/>
      <c r="D229" s="25"/>
      <c r="E229" s="25"/>
    </row>
    <row r="230" spans="2:5" ht="17.25" customHeight="1" x14ac:dyDescent="0.25">
      <c r="B230" s="25"/>
      <c r="C230" s="25"/>
      <c r="D230" s="25"/>
      <c r="E230" s="25"/>
    </row>
    <row r="231" spans="2:5" ht="17.25" customHeight="1" x14ac:dyDescent="0.25">
      <c r="B231" s="25"/>
      <c r="C231" s="25"/>
      <c r="D231" s="25"/>
      <c r="E231" s="25"/>
    </row>
    <row r="232" spans="2:5" ht="17.25" customHeight="1" x14ac:dyDescent="0.25">
      <c r="B232" s="25"/>
      <c r="C232" s="25"/>
      <c r="D232" s="25"/>
      <c r="E232" s="25"/>
    </row>
    <row r="233" spans="2:5" ht="17.25" customHeight="1" x14ac:dyDescent="0.25">
      <c r="B233" s="25"/>
      <c r="C233" s="25"/>
      <c r="D233" s="25"/>
      <c r="E233" s="25"/>
    </row>
    <row r="234" spans="2:5" ht="17.25" customHeight="1" x14ac:dyDescent="0.25">
      <c r="B234" s="25"/>
      <c r="C234" s="25"/>
      <c r="D234" s="25"/>
      <c r="E234" s="25"/>
    </row>
    <row r="235" spans="2:5" ht="17.25" customHeight="1" x14ac:dyDescent="0.25">
      <c r="B235" s="25"/>
      <c r="C235" s="25"/>
      <c r="D235" s="25"/>
      <c r="E235" s="25"/>
    </row>
    <row r="236" spans="2:5" ht="17.25" customHeight="1" x14ac:dyDescent="0.25">
      <c r="B236" s="25"/>
      <c r="C236" s="25"/>
      <c r="D236" s="25"/>
      <c r="E236" s="25"/>
    </row>
    <row r="237" spans="2:5" ht="17.25" customHeight="1" x14ac:dyDescent="0.25">
      <c r="B237" s="25"/>
      <c r="C237" s="25"/>
      <c r="D237" s="25"/>
      <c r="E237" s="25"/>
    </row>
    <row r="238" spans="2:5" ht="17.25" customHeight="1" x14ac:dyDescent="0.25">
      <c r="B238" s="25"/>
      <c r="C238" s="25"/>
      <c r="D238" s="25"/>
      <c r="E238" s="25"/>
    </row>
    <row r="239" spans="2:5" ht="17.25" customHeight="1" x14ac:dyDescent="0.25">
      <c r="B239" s="25"/>
      <c r="C239" s="25"/>
      <c r="D239" s="25"/>
      <c r="E239" s="25"/>
    </row>
    <row r="240" spans="2:5" ht="17.25" customHeight="1" x14ac:dyDescent="0.25">
      <c r="B240" s="25"/>
      <c r="C240" s="25"/>
      <c r="D240" s="25"/>
      <c r="E240" s="25"/>
    </row>
    <row r="241" spans="2:5" ht="17.25" customHeight="1" x14ac:dyDescent="0.25">
      <c r="B241" s="25"/>
      <c r="C241" s="25"/>
      <c r="D241" s="25"/>
      <c r="E241" s="25"/>
    </row>
    <row r="242" spans="2:5" ht="17.25" customHeight="1" x14ac:dyDescent="0.25">
      <c r="B242" s="25"/>
      <c r="C242" s="25"/>
      <c r="D242" s="25"/>
      <c r="E242" s="25"/>
    </row>
    <row r="243" spans="2:5" ht="17.25" customHeight="1" x14ac:dyDescent="0.25">
      <c r="B243" s="25"/>
      <c r="C243" s="25"/>
      <c r="D243" s="25"/>
      <c r="E243" s="25"/>
    </row>
    <row r="244" spans="2:5" ht="17.25" customHeight="1" x14ac:dyDescent="0.25">
      <c r="B244" s="25"/>
      <c r="C244" s="25"/>
      <c r="D244" s="25"/>
      <c r="E244" s="25"/>
    </row>
    <row r="245" spans="2:5" ht="17.25" customHeight="1" x14ac:dyDescent="0.25">
      <c r="B245" s="25"/>
      <c r="C245" s="25"/>
      <c r="D245" s="25"/>
      <c r="E245" s="25"/>
    </row>
    <row r="246" spans="2:5" ht="17.25" customHeight="1" x14ac:dyDescent="0.25">
      <c r="B246" s="25"/>
      <c r="C246" s="25"/>
      <c r="D246" s="25"/>
      <c r="E246" s="25"/>
    </row>
    <row r="247" spans="2:5" ht="17.25" customHeight="1" x14ac:dyDescent="0.25">
      <c r="B247" s="25"/>
      <c r="C247" s="25"/>
      <c r="D247" s="25"/>
      <c r="E247" s="25"/>
    </row>
    <row r="248" spans="2:5" ht="17.25" customHeight="1" x14ac:dyDescent="0.25">
      <c r="B248" s="25"/>
      <c r="C248" s="25"/>
      <c r="D248" s="25"/>
      <c r="E248" s="25"/>
    </row>
    <row r="249" spans="2:5" ht="17.25" customHeight="1" x14ac:dyDescent="0.25">
      <c r="B249" s="25"/>
      <c r="C249" s="25"/>
      <c r="D249" s="25"/>
      <c r="E249" s="25"/>
    </row>
    <row r="250" spans="2:5" ht="17.25" customHeight="1" x14ac:dyDescent="0.25">
      <c r="B250" s="25"/>
      <c r="C250" s="25"/>
      <c r="D250" s="25"/>
      <c r="E250" s="25"/>
    </row>
    <row r="251" spans="2:5" ht="17.25" customHeight="1" x14ac:dyDescent="0.25">
      <c r="B251" s="25"/>
      <c r="C251" s="25"/>
      <c r="D251" s="25"/>
      <c r="E251" s="25"/>
    </row>
    <row r="252" spans="2:5" ht="17.25" customHeight="1" x14ac:dyDescent="0.25">
      <c r="B252" s="25"/>
      <c r="C252" s="25"/>
      <c r="D252" s="25"/>
      <c r="E252" s="25"/>
    </row>
    <row r="253" spans="2:5" ht="17.25" customHeight="1" x14ac:dyDescent="0.25">
      <c r="B253" s="25"/>
      <c r="C253" s="25"/>
      <c r="D253" s="25"/>
      <c r="E253" s="25"/>
    </row>
    <row r="254" spans="2:5" ht="17.25" customHeight="1" x14ac:dyDescent="0.25">
      <c r="B254" s="25"/>
      <c r="C254" s="25"/>
      <c r="D254" s="25"/>
      <c r="E254" s="25"/>
    </row>
    <row r="255" spans="2:5" ht="17.25" customHeight="1" x14ac:dyDescent="0.25">
      <c r="B255" s="25"/>
      <c r="C255" s="25"/>
      <c r="D255" s="25"/>
      <c r="E255" s="25"/>
    </row>
    <row r="256" spans="2:5" ht="17.25" customHeight="1" x14ac:dyDescent="0.25">
      <c r="B256" s="25"/>
      <c r="C256" s="25"/>
      <c r="D256" s="25"/>
      <c r="E256" s="25"/>
    </row>
    <row r="257" spans="2:5" ht="17.25" customHeight="1" x14ac:dyDescent="0.25">
      <c r="B257" s="25"/>
      <c r="C257" s="25"/>
      <c r="D257" s="25"/>
      <c r="E257" s="25"/>
    </row>
    <row r="258" spans="2:5" ht="17.25" customHeight="1" x14ac:dyDescent="0.25">
      <c r="B258" s="25"/>
      <c r="C258" s="25"/>
      <c r="D258" s="25"/>
      <c r="E258" s="25"/>
    </row>
    <row r="259" spans="2:5" ht="17.25" customHeight="1" x14ac:dyDescent="0.25">
      <c r="B259" s="25"/>
      <c r="C259" s="25"/>
      <c r="D259" s="25"/>
      <c r="E259" s="25"/>
    </row>
    <row r="260" spans="2:5" ht="17.25" customHeight="1" x14ac:dyDescent="0.25">
      <c r="B260" s="25"/>
      <c r="C260" s="25"/>
      <c r="D260" s="25"/>
      <c r="E260" s="25"/>
    </row>
    <row r="261" spans="2:5" ht="17.25" customHeight="1" x14ac:dyDescent="0.25">
      <c r="B261" s="25"/>
      <c r="C261" s="25"/>
      <c r="D261" s="25"/>
      <c r="E261" s="25"/>
    </row>
    <row r="262" spans="2:5" ht="17.25" customHeight="1" x14ac:dyDescent="0.25">
      <c r="B262" s="25"/>
      <c r="C262" s="25"/>
      <c r="D262" s="25"/>
      <c r="E262" s="25"/>
    </row>
    <row r="263" spans="2:5" ht="17.25" customHeight="1" x14ac:dyDescent="0.25">
      <c r="B263" s="25"/>
      <c r="C263" s="25"/>
      <c r="D263" s="25"/>
      <c r="E263" s="25"/>
    </row>
    <row r="264" spans="2:5" ht="17.25" customHeight="1" x14ac:dyDescent="0.25">
      <c r="B264" s="25"/>
      <c r="C264" s="25"/>
      <c r="D264" s="25"/>
      <c r="E264" s="25"/>
    </row>
    <row r="265" spans="2:5" ht="17.25" customHeight="1" x14ac:dyDescent="0.25">
      <c r="B265" s="25"/>
      <c r="C265" s="25"/>
      <c r="D265" s="25"/>
      <c r="E265" s="25"/>
    </row>
    <row r="266" spans="2:5" ht="17.25" customHeight="1" x14ac:dyDescent="0.25">
      <c r="B266" s="25"/>
      <c r="C266" s="25"/>
      <c r="D266" s="25"/>
      <c r="E266" s="25"/>
    </row>
    <row r="267" spans="2:5" ht="17.25" customHeight="1" x14ac:dyDescent="0.25">
      <c r="B267" s="25"/>
      <c r="C267" s="25"/>
      <c r="D267" s="25"/>
      <c r="E267" s="25"/>
    </row>
    <row r="268" spans="2:5" ht="17.25" customHeight="1" x14ac:dyDescent="0.25">
      <c r="B268" s="25"/>
      <c r="C268" s="25"/>
      <c r="D268" s="25"/>
      <c r="E268" s="25"/>
    </row>
    <row r="269" spans="2:5" ht="17.25" customHeight="1" x14ac:dyDescent="0.25">
      <c r="B269" s="25"/>
      <c r="C269" s="25"/>
      <c r="D269" s="25"/>
      <c r="E269" s="25"/>
    </row>
    <row r="270" spans="2:5" ht="17.25" customHeight="1" x14ac:dyDescent="0.25">
      <c r="B270" s="25"/>
      <c r="C270" s="25"/>
      <c r="D270" s="25"/>
      <c r="E270" s="25"/>
    </row>
    <row r="271" spans="2:5" ht="17.25" customHeight="1" x14ac:dyDescent="0.25">
      <c r="B271" s="25"/>
      <c r="C271" s="25"/>
      <c r="D271" s="25"/>
      <c r="E271" s="25"/>
    </row>
    <row r="272" spans="2:5" ht="17.25" customHeight="1" x14ac:dyDescent="0.25">
      <c r="B272" s="25"/>
      <c r="C272" s="25"/>
      <c r="D272" s="25"/>
      <c r="E272" s="25"/>
    </row>
    <row r="273" spans="2:5" ht="17.25" customHeight="1" x14ac:dyDescent="0.25">
      <c r="B273" s="25"/>
      <c r="C273" s="25"/>
      <c r="D273" s="25"/>
      <c r="E273" s="25"/>
    </row>
    <row r="274" spans="2:5" ht="17.25" customHeight="1" x14ac:dyDescent="0.25">
      <c r="B274" s="25"/>
      <c r="C274" s="25"/>
      <c r="D274" s="25"/>
      <c r="E274" s="25"/>
    </row>
    <row r="275" spans="2:5" ht="17.25" customHeight="1" x14ac:dyDescent="0.25">
      <c r="B275" s="25"/>
      <c r="C275" s="25"/>
      <c r="D275" s="25"/>
      <c r="E275" s="25"/>
    </row>
    <row r="276" spans="2:5" ht="17.25" customHeight="1" x14ac:dyDescent="0.25">
      <c r="B276" s="25"/>
      <c r="C276" s="25"/>
      <c r="D276" s="25"/>
      <c r="E276" s="25"/>
    </row>
    <row r="277" spans="2:5" ht="17.25" customHeight="1" x14ac:dyDescent="0.25">
      <c r="B277" s="25"/>
      <c r="C277" s="25"/>
      <c r="D277" s="25"/>
      <c r="E277" s="25"/>
    </row>
    <row r="278" spans="2:5" ht="17.25" customHeight="1" x14ac:dyDescent="0.25">
      <c r="B278" s="25"/>
      <c r="C278" s="25"/>
      <c r="D278" s="25"/>
      <c r="E278" s="25"/>
    </row>
    <row r="279" spans="2:5" ht="17.25" customHeight="1" x14ac:dyDescent="0.25">
      <c r="B279" s="25"/>
      <c r="C279" s="25"/>
      <c r="D279" s="25"/>
      <c r="E279" s="25"/>
    </row>
    <row r="280" spans="2:5" ht="17.25" customHeight="1" x14ac:dyDescent="0.25">
      <c r="B280" s="25"/>
      <c r="C280" s="25"/>
      <c r="D280" s="25"/>
      <c r="E280" s="25"/>
    </row>
    <row r="281" spans="2:5" ht="17.25" customHeight="1" x14ac:dyDescent="0.25">
      <c r="B281" s="25"/>
      <c r="C281" s="25"/>
      <c r="D281" s="25"/>
      <c r="E281" s="25"/>
    </row>
    <row r="282" spans="2:5" ht="17.25" customHeight="1" x14ac:dyDescent="0.25">
      <c r="B282" s="25"/>
      <c r="C282" s="25"/>
      <c r="D282" s="25"/>
      <c r="E282" s="25"/>
    </row>
    <row r="283" spans="2:5" ht="17.25" customHeight="1" x14ac:dyDescent="0.25">
      <c r="B283" s="25"/>
      <c r="C283" s="25"/>
      <c r="D283" s="25"/>
      <c r="E283" s="25"/>
    </row>
    <row r="284" spans="2:5" ht="17.25" customHeight="1" x14ac:dyDescent="0.25">
      <c r="B284" s="25"/>
      <c r="C284" s="25"/>
      <c r="D284" s="25"/>
      <c r="E284" s="25"/>
    </row>
    <row r="285" spans="2:5" ht="17.25" customHeight="1" x14ac:dyDescent="0.25">
      <c r="B285" s="25"/>
      <c r="C285" s="25"/>
      <c r="D285" s="25"/>
      <c r="E285" s="25"/>
    </row>
    <row r="286" spans="2:5" ht="17.25" customHeight="1" x14ac:dyDescent="0.25">
      <c r="B286" s="25"/>
      <c r="C286" s="25"/>
      <c r="D286" s="25"/>
      <c r="E286" s="25"/>
    </row>
    <row r="287" spans="2:5" ht="17.25" customHeight="1" x14ac:dyDescent="0.25">
      <c r="B287" s="25"/>
      <c r="C287" s="25"/>
      <c r="D287" s="25"/>
      <c r="E287" s="25"/>
    </row>
    <row r="288" spans="2:5" ht="17.25" customHeight="1" x14ac:dyDescent="0.25">
      <c r="B288" s="25"/>
      <c r="C288" s="25"/>
      <c r="D288" s="25"/>
      <c r="E288" s="25"/>
    </row>
    <row r="289" spans="2:5" ht="17.25" customHeight="1" x14ac:dyDescent="0.25">
      <c r="B289" s="25"/>
      <c r="C289" s="25"/>
      <c r="D289" s="25"/>
      <c r="E289" s="25"/>
    </row>
    <row r="290" spans="2:5" ht="17.25" customHeight="1" x14ac:dyDescent="0.25">
      <c r="B290" s="25"/>
      <c r="C290" s="25"/>
      <c r="D290" s="25"/>
      <c r="E290" s="25"/>
    </row>
    <row r="291" spans="2:5" ht="17.25" customHeight="1" x14ac:dyDescent="0.25">
      <c r="B291" s="25"/>
      <c r="C291" s="25"/>
      <c r="D291" s="25"/>
      <c r="E291" s="25"/>
    </row>
    <row r="292" spans="2:5" ht="17.25" customHeight="1" x14ac:dyDescent="0.25">
      <c r="B292" s="25"/>
      <c r="C292" s="25"/>
      <c r="D292" s="25"/>
      <c r="E292" s="25"/>
    </row>
    <row r="293" spans="2:5" ht="17.25" customHeight="1" x14ac:dyDescent="0.25">
      <c r="B293" s="25"/>
      <c r="C293" s="25"/>
      <c r="D293" s="25"/>
      <c r="E293" s="25"/>
    </row>
    <row r="294" spans="2:5" ht="17.25" customHeight="1" x14ac:dyDescent="0.25">
      <c r="B294" s="25"/>
      <c r="C294" s="25"/>
      <c r="D294" s="25"/>
      <c r="E294" s="25"/>
    </row>
    <row r="295" spans="2:5" ht="17.25" customHeight="1" x14ac:dyDescent="0.25">
      <c r="B295" s="25"/>
      <c r="C295" s="25"/>
      <c r="D295" s="25"/>
      <c r="E295" s="25"/>
    </row>
    <row r="296" spans="2:5" ht="17.25" customHeight="1" x14ac:dyDescent="0.25">
      <c r="B296" s="25"/>
      <c r="C296" s="25"/>
      <c r="D296" s="25"/>
      <c r="E296" s="25"/>
    </row>
    <row r="297" spans="2:5" ht="17.25" customHeight="1" x14ac:dyDescent="0.25">
      <c r="B297" s="25"/>
      <c r="C297" s="25"/>
      <c r="D297" s="25"/>
      <c r="E297" s="25"/>
    </row>
    <row r="298" spans="2:5" ht="17.25" customHeight="1" x14ac:dyDescent="0.25">
      <c r="B298" s="25"/>
      <c r="C298" s="25"/>
      <c r="D298" s="25"/>
      <c r="E298" s="25"/>
    </row>
    <row r="299" spans="2:5" ht="17.25" customHeight="1" x14ac:dyDescent="0.25">
      <c r="B299" s="25"/>
      <c r="C299" s="25"/>
      <c r="D299" s="25"/>
      <c r="E299" s="25"/>
    </row>
    <row r="300" spans="2:5" ht="17.25" customHeight="1" x14ac:dyDescent="0.25">
      <c r="B300" s="25"/>
      <c r="C300" s="25"/>
      <c r="D300" s="25"/>
      <c r="E300" s="25"/>
    </row>
    <row r="301" spans="2:5" ht="17.25" customHeight="1" x14ac:dyDescent="0.25">
      <c r="B301" s="25"/>
      <c r="C301" s="25"/>
      <c r="D301" s="25"/>
      <c r="E301" s="25"/>
    </row>
    <row r="302" spans="2:5" ht="17.25" customHeight="1" x14ac:dyDescent="0.25">
      <c r="B302" s="25"/>
      <c r="C302" s="25"/>
      <c r="D302" s="25"/>
      <c r="E302" s="25"/>
    </row>
    <row r="303" spans="2:5" ht="17.25" customHeight="1" x14ac:dyDescent="0.25">
      <c r="B303" s="25"/>
      <c r="C303" s="25"/>
      <c r="D303" s="25"/>
      <c r="E303" s="25"/>
    </row>
    <row r="304" spans="2:5" ht="17.25" customHeight="1" x14ac:dyDescent="0.25">
      <c r="B304" s="25"/>
      <c r="C304" s="25"/>
      <c r="D304" s="25"/>
      <c r="E304" s="25"/>
    </row>
    <row r="305" spans="2:5" ht="17.25" customHeight="1" x14ac:dyDescent="0.25">
      <c r="B305" s="25"/>
      <c r="C305" s="25"/>
      <c r="D305" s="25"/>
      <c r="E305" s="25"/>
    </row>
    <row r="306" spans="2:5" ht="17.25" customHeight="1" x14ac:dyDescent="0.25">
      <c r="B306" s="25"/>
      <c r="C306" s="25"/>
      <c r="D306" s="25"/>
      <c r="E306" s="25"/>
    </row>
    <row r="307" spans="2:5" ht="17.25" customHeight="1" x14ac:dyDescent="0.25">
      <c r="B307" s="25"/>
      <c r="C307" s="25"/>
      <c r="D307" s="25"/>
      <c r="E307" s="25"/>
    </row>
    <row r="308" spans="2:5" ht="17.25" customHeight="1" x14ac:dyDescent="0.25">
      <c r="B308" s="25"/>
      <c r="C308" s="25"/>
      <c r="D308" s="25"/>
      <c r="E308" s="25"/>
    </row>
    <row r="309" spans="2:5" ht="17.25" customHeight="1" x14ac:dyDescent="0.25">
      <c r="B309" s="25"/>
      <c r="C309" s="25"/>
      <c r="D309" s="25"/>
      <c r="E309" s="25"/>
    </row>
    <row r="310" spans="2:5" ht="17.25" customHeight="1" x14ac:dyDescent="0.25">
      <c r="B310" s="25"/>
      <c r="C310" s="25"/>
      <c r="D310" s="25"/>
      <c r="E310" s="25"/>
    </row>
    <row r="311" spans="2:5" ht="17.25" customHeight="1" x14ac:dyDescent="0.25">
      <c r="B311" s="25"/>
      <c r="C311" s="25"/>
      <c r="D311" s="25"/>
      <c r="E311" s="25"/>
    </row>
    <row r="312" spans="2:5" ht="17.25" customHeight="1" x14ac:dyDescent="0.25">
      <c r="B312" s="25"/>
      <c r="C312" s="25"/>
      <c r="D312" s="25"/>
      <c r="E312" s="25"/>
    </row>
    <row r="313" spans="2:5" ht="17.25" customHeight="1" x14ac:dyDescent="0.25">
      <c r="B313" s="25"/>
      <c r="C313" s="25"/>
      <c r="D313" s="25"/>
      <c r="E313" s="25"/>
    </row>
    <row r="314" spans="2:5" ht="17.25" customHeight="1" x14ac:dyDescent="0.25">
      <c r="B314" s="25"/>
      <c r="C314" s="25"/>
      <c r="D314" s="25"/>
      <c r="E314" s="25"/>
    </row>
    <row r="315" spans="2:5" ht="17.25" customHeight="1" x14ac:dyDescent="0.25">
      <c r="B315" s="25"/>
      <c r="C315" s="25"/>
      <c r="D315" s="25"/>
      <c r="E315" s="25"/>
    </row>
    <row r="316" spans="2:5" ht="17.25" customHeight="1" x14ac:dyDescent="0.25">
      <c r="B316" s="25"/>
      <c r="C316" s="25"/>
      <c r="D316" s="25"/>
      <c r="E316" s="25"/>
    </row>
    <row r="317" spans="2:5" ht="17.25" customHeight="1" x14ac:dyDescent="0.25">
      <c r="B317" s="25"/>
      <c r="C317" s="25"/>
      <c r="D317" s="25"/>
      <c r="E317" s="25"/>
    </row>
    <row r="318" spans="2:5" ht="17.25" customHeight="1" x14ac:dyDescent="0.25">
      <c r="B318" s="25"/>
      <c r="C318" s="25"/>
      <c r="D318" s="25"/>
      <c r="E318" s="25"/>
    </row>
    <row r="319" spans="2:5" ht="17.25" customHeight="1" x14ac:dyDescent="0.25">
      <c r="B319" s="25"/>
      <c r="C319" s="25"/>
      <c r="D319" s="25"/>
      <c r="E319" s="25"/>
    </row>
    <row r="320" spans="2:5" ht="17.25" customHeight="1" x14ac:dyDescent="0.25">
      <c r="B320" s="25"/>
      <c r="C320" s="25"/>
      <c r="D320" s="25"/>
      <c r="E320" s="25"/>
    </row>
    <row r="321" spans="2:5" ht="17.25" customHeight="1" x14ac:dyDescent="0.25">
      <c r="B321" s="25"/>
      <c r="C321" s="25"/>
      <c r="D321" s="25"/>
      <c r="E321" s="25"/>
    </row>
    <row r="322" spans="2:5" ht="17.25" customHeight="1" x14ac:dyDescent="0.25">
      <c r="B322" s="25"/>
      <c r="C322" s="25"/>
      <c r="D322" s="25"/>
      <c r="E322" s="25"/>
    </row>
    <row r="323" spans="2:5" ht="17.25" customHeight="1" x14ac:dyDescent="0.25">
      <c r="B323" s="25"/>
      <c r="C323" s="25"/>
      <c r="D323" s="25"/>
      <c r="E323" s="25"/>
    </row>
    <row r="324" spans="2:5" ht="17.25" customHeight="1" x14ac:dyDescent="0.25">
      <c r="B324" s="25"/>
      <c r="C324" s="25"/>
      <c r="D324" s="25"/>
      <c r="E324" s="25"/>
    </row>
    <row r="325" spans="2:5" ht="17.25" customHeight="1" x14ac:dyDescent="0.25">
      <c r="B325" s="25"/>
      <c r="C325" s="25"/>
      <c r="D325" s="25"/>
      <c r="E325" s="25"/>
    </row>
    <row r="326" spans="2:5" ht="17.25" customHeight="1" x14ac:dyDescent="0.25">
      <c r="B326" s="25"/>
      <c r="C326" s="25"/>
      <c r="D326" s="25"/>
      <c r="E326" s="25"/>
    </row>
    <row r="327" spans="2:5" ht="17.25" customHeight="1" x14ac:dyDescent="0.25">
      <c r="B327" s="25"/>
      <c r="C327" s="25"/>
      <c r="D327" s="25"/>
      <c r="E327" s="25"/>
    </row>
    <row r="328" spans="2:5" ht="17.25" customHeight="1" x14ac:dyDescent="0.25">
      <c r="B328" s="25"/>
      <c r="C328" s="25"/>
      <c r="D328" s="25"/>
      <c r="E328" s="25"/>
    </row>
    <row r="329" spans="2:5" ht="17.25" customHeight="1" x14ac:dyDescent="0.25">
      <c r="B329" s="25"/>
      <c r="C329" s="25"/>
      <c r="D329" s="25"/>
      <c r="E329" s="25"/>
    </row>
    <row r="330" spans="2:5" ht="17.25" customHeight="1" x14ac:dyDescent="0.25">
      <c r="B330" s="25"/>
      <c r="C330" s="25"/>
      <c r="D330" s="25"/>
      <c r="E330" s="25"/>
    </row>
    <row r="331" spans="2:5" ht="17.25" customHeight="1" x14ac:dyDescent="0.25">
      <c r="B331" s="25"/>
      <c r="C331" s="25"/>
      <c r="D331" s="25"/>
      <c r="E331" s="25"/>
    </row>
    <row r="332" spans="2:5" ht="17.25" customHeight="1" x14ac:dyDescent="0.25">
      <c r="B332" s="25"/>
      <c r="C332" s="25"/>
      <c r="D332" s="25"/>
      <c r="E332" s="25"/>
    </row>
    <row r="333" spans="2:5" ht="17.25" customHeight="1" x14ac:dyDescent="0.25">
      <c r="B333" s="25"/>
      <c r="C333" s="25"/>
      <c r="D333" s="25"/>
      <c r="E333" s="25"/>
    </row>
    <row r="334" spans="2:5" ht="17.25" customHeight="1" x14ac:dyDescent="0.25">
      <c r="B334" s="25"/>
      <c r="C334" s="25"/>
      <c r="D334" s="25"/>
      <c r="E334" s="25"/>
    </row>
    <row r="335" spans="2:5" ht="17.25" customHeight="1" x14ac:dyDescent="0.25">
      <c r="B335" s="25"/>
      <c r="C335" s="25"/>
      <c r="D335" s="25"/>
      <c r="E335" s="25"/>
    </row>
    <row r="336" spans="2:5" ht="17.25" customHeight="1" x14ac:dyDescent="0.25">
      <c r="B336" s="25"/>
      <c r="C336" s="25"/>
      <c r="D336" s="25"/>
      <c r="E336" s="25"/>
    </row>
    <row r="337" spans="2:5" ht="17.25" customHeight="1" x14ac:dyDescent="0.25">
      <c r="B337" s="25"/>
      <c r="C337" s="25"/>
      <c r="D337" s="25"/>
      <c r="E337" s="25"/>
    </row>
    <row r="338" spans="2:5" ht="17.25" customHeight="1" x14ac:dyDescent="0.25">
      <c r="B338" s="25"/>
      <c r="C338" s="25"/>
      <c r="D338" s="25"/>
      <c r="E338" s="25"/>
    </row>
    <row r="339" spans="2:5" ht="17.25" customHeight="1" x14ac:dyDescent="0.25">
      <c r="B339" s="25"/>
      <c r="C339" s="25"/>
      <c r="D339" s="25"/>
      <c r="E339" s="25"/>
    </row>
    <row r="340" spans="2:5" ht="17.25" customHeight="1" x14ac:dyDescent="0.25">
      <c r="B340" s="25"/>
      <c r="C340" s="25"/>
      <c r="D340" s="25"/>
      <c r="E340" s="25"/>
    </row>
    <row r="341" spans="2:5" ht="17.25" customHeight="1" x14ac:dyDescent="0.25">
      <c r="B341" s="25"/>
      <c r="C341" s="25"/>
      <c r="D341" s="25"/>
      <c r="E341" s="25"/>
    </row>
    <row r="342" spans="2:5" ht="17.25" customHeight="1" x14ac:dyDescent="0.25">
      <c r="B342" s="25"/>
      <c r="C342" s="25"/>
      <c r="D342" s="25"/>
      <c r="E342" s="25"/>
    </row>
    <row r="343" spans="2:5" ht="17.25" customHeight="1" x14ac:dyDescent="0.25">
      <c r="B343" s="25"/>
      <c r="C343" s="25"/>
      <c r="D343" s="25"/>
      <c r="E343" s="25"/>
    </row>
    <row r="344" spans="2:5" ht="17.25" customHeight="1" x14ac:dyDescent="0.25">
      <c r="B344" s="25"/>
      <c r="C344" s="25"/>
      <c r="D344" s="25"/>
      <c r="E344" s="25"/>
    </row>
    <row r="345" spans="2:5" ht="17.25" customHeight="1" x14ac:dyDescent="0.25">
      <c r="B345" s="25"/>
      <c r="C345" s="25"/>
      <c r="D345" s="25"/>
      <c r="E345" s="25"/>
    </row>
    <row r="346" spans="2:5" ht="17.25" customHeight="1" x14ac:dyDescent="0.25">
      <c r="B346" s="25"/>
      <c r="C346" s="25"/>
      <c r="D346" s="25"/>
      <c r="E346" s="25"/>
    </row>
    <row r="347" spans="2:5" ht="17.25" customHeight="1" x14ac:dyDescent="0.25">
      <c r="B347" s="25"/>
      <c r="C347" s="25"/>
      <c r="D347" s="25"/>
      <c r="E347" s="25"/>
    </row>
    <row r="348" spans="2:5" ht="17.25" customHeight="1" x14ac:dyDescent="0.25">
      <c r="B348" s="25"/>
      <c r="C348" s="25"/>
      <c r="D348" s="25"/>
      <c r="E348" s="25"/>
    </row>
    <row r="349" spans="2:5" ht="17.25" customHeight="1" x14ac:dyDescent="0.25">
      <c r="B349" s="25"/>
      <c r="C349" s="25"/>
      <c r="D349" s="25"/>
      <c r="E349" s="25"/>
    </row>
    <row r="350" spans="2:5" ht="17.25" customHeight="1" x14ac:dyDescent="0.25">
      <c r="B350" s="25"/>
      <c r="C350" s="25"/>
      <c r="D350" s="25"/>
      <c r="E350" s="25"/>
    </row>
    <row r="351" spans="2:5" ht="17.25" customHeight="1" x14ac:dyDescent="0.25">
      <c r="B351" s="25"/>
      <c r="C351" s="25"/>
      <c r="D351" s="25"/>
      <c r="E351" s="25"/>
    </row>
    <row r="352" spans="2:5" ht="17.25" customHeight="1" x14ac:dyDescent="0.25">
      <c r="B352" s="25"/>
      <c r="C352" s="25"/>
      <c r="D352" s="25"/>
      <c r="E352" s="25"/>
    </row>
    <row r="353" spans="2:5" ht="17.25" customHeight="1" x14ac:dyDescent="0.25">
      <c r="B353" s="25"/>
      <c r="C353" s="25"/>
      <c r="D353" s="25"/>
      <c r="E353" s="25"/>
    </row>
    <row r="354" spans="2:5" ht="17.25" customHeight="1" x14ac:dyDescent="0.25">
      <c r="B354" s="25"/>
      <c r="C354" s="25"/>
      <c r="D354" s="25"/>
      <c r="E354" s="25"/>
    </row>
    <row r="355" spans="2:5" ht="17.25" customHeight="1" x14ac:dyDescent="0.25">
      <c r="B355" s="25"/>
      <c r="C355" s="25"/>
      <c r="D355" s="25"/>
      <c r="E355" s="25"/>
    </row>
    <row r="356" spans="2:5" ht="17.25" customHeight="1" x14ac:dyDescent="0.25">
      <c r="B356" s="25"/>
      <c r="C356" s="25"/>
      <c r="D356" s="25"/>
      <c r="E356" s="25"/>
    </row>
    <row r="357" spans="2:5" ht="17.25" customHeight="1" x14ac:dyDescent="0.25">
      <c r="B357" s="25"/>
      <c r="C357" s="25"/>
      <c r="D357" s="25"/>
      <c r="E357" s="25"/>
    </row>
    <row r="358" spans="2:5" ht="17.25" customHeight="1" x14ac:dyDescent="0.25">
      <c r="B358" s="25"/>
      <c r="C358" s="25"/>
      <c r="D358" s="25"/>
      <c r="E358" s="25"/>
    </row>
    <row r="359" spans="2:5" ht="17.25" customHeight="1" x14ac:dyDescent="0.25">
      <c r="B359" s="25"/>
      <c r="C359" s="25"/>
      <c r="D359" s="25"/>
      <c r="E359" s="25"/>
    </row>
    <row r="360" spans="2:5" ht="17.25" customHeight="1" x14ac:dyDescent="0.25">
      <c r="B360" s="25"/>
      <c r="C360" s="25"/>
      <c r="D360" s="25"/>
      <c r="E360" s="25"/>
    </row>
    <row r="361" spans="2:5" ht="17.25" customHeight="1" x14ac:dyDescent="0.25">
      <c r="B361" s="25"/>
      <c r="C361" s="25"/>
      <c r="D361" s="25"/>
      <c r="E361" s="25"/>
    </row>
    <row r="362" spans="2:5" ht="17.25" customHeight="1" x14ac:dyDescent="0.25">
      <c r="B362" s="25"/>
      <c r="C362" s="25"/>
      <c r="D362" s="25"/>
      <c r="E362" s="25"/>
    </row>
    <row r="363" spans="2:5" ht="17.25" customHeight="1" x14ac:dyDescent="0.25">
      <c r="B363" s="25"/>
      <c r="C363" s="25"/>
      <c r="D363" s="25"/>
      <c r="E363" s="25"/>
    </row>
    <row r="364" spans="2:5" ht="17.25" customHeight="1" x14ac:dyDescent="0.25">
      <c r="B364" s="25"/>
      <c r="C364" s="25"/>
      <c r="D364" s="25"/>
      <c r="E364" s="25"/>
    </row>
    <row r="365" spans="2:5" ht="17.25" customHeight="1" x14ac:dyDescent="0.25">
      <c r="B365" s="25"/>
      <c r="C365" s="25"/>
      <c r="D365" s="25"/>
      <c r="E365" s="25"/>
    </row>
    <row r="366" spans="2:5" ht="17.25" customHeight="1" x14ac:dyDescent="0.25">
      <c r="B366" s="25"/>
      <c r="C366" s="25"/>
      <c r="D366" s="25"/>
      <c r="E366" s="25"/>
    </row>
    <row r="367" spans="2:5" ht="17.25" customHeight="1" x14ac:dyDescent="0.25">
      <c r="B367" s="25"/>
      <c r="C367" s="25"/>
      <c r="D367" s="25"/>
      <c r="E367" s="25"/>
    </row>
    <row r="368" spans="2:5" ht="17.25" customHeight="1" x14ac:dyDescent="0.25">
      <c r="B368" s="25"/>
      <c r="C368" s="25"/>
      <c r="D368" s="25"/>
      <c r="E368" s="25"/>
    </row>
    <row r="369" spans="2:5" ht="17.25" customHeight="1" x14ac:dyDescent="0.25">
      <c r="B369" s="25"/>
      <c r="C369" s="25"/>
      <c r="D369" s="25"/>
      <c r="E369" s="25"/>
    </row>
    <row r="370" spans="2:5" ht="17.25" customHeight="1" x14ac:dyDescent="0.25">
      <c r="B370" s="25"/>
      <c r="C370" s="25"/>
      <c r="D370" s="25"/>
      <c r="E370" s="25"/>
    </row>
    <row r="371" spans="2:5" ht="17.25" customHeight="1" x14ac:dyDescent="0.25">
      <c r="B371" s="25"/>
      <c r="C371" s="25"/>
      <c r="D371" s="25"/>
      <c r="E371" s="25"/>
    </row>
    <row r="372" spans="2:5" ht="17.25" customHeight="1" x14ac:dyDescent="0.25">
      <c r="B372" s="25"/>
      <c r="C372" s="25"/>
      <c r="D372" s="25"/>
      <c r="E372" s="25"/>
    </row>
    <row r="373" spans="2:5" ht="17.25" customHeight="1" x14ac:dyDescent="0.25">
      <c r="B373" s="25"/>
      <c r="C373" s="25"/>
      <c r="D373" s="25"/>
      <c r="E373" s="25"/>
    </row>
    <row r="374" spans="2:5" ht="17.25" customHeight="1" x14ac:dyDescent="0.25">
      <c r="B374" s="25"/>
      <c r="C374" s="25"/>
      <c r="D374" s="25"/>
      <c r="E374" s="25"/>
    </row>
    <row r="375" spans="2:5" ht="17.25" customHeight="1" x14ac:dyDescent="0.25">
      <c r="B375" s="25"/>
      <c r="C375" s="25"/>
      <c r="D375" s="25"/>
      <c r="E375" s="25"/>
    </row>
    <row r="376" spans="2:5" ht="17.25" customHeight="1" x14ac:dyDescent="0.25">
      <c r="B376" s="25"/>
      <c r="C376" s="25"/>
      <c r="D376" s="25"/>
      <c r="E376" s="25"/>
    </row>
    <row r="377" spans="2:5" ht="17.25" customHeight="1" x14ac:dyDescent="0.25">
      <c r="B377" s="25"/>
      <c r="C377" s="25"/>
      <c r="D377" s="25"/>
      <c r="E377" s="25"/>
    </row>
    <row r="378" spans="2:5" ht="17.25" customHeight="1" x14ac:dyDescent="0.25">
      <c r="B378" s="25"/>
      <c r="C378" s="25"/>
      <c r="D378" s="25"/>
      <c r="E378" s="25"/>
    </row>
    <row r="379" spans="2:5" ht="17.25" customHeight="1" x14ac:dyDescent="0.25">
      <c r="B379" s="25"/>
      <c r="C379" s="25"/>
      <c r="D379" s="25"/>
      <c r="E379" s="25"/>
    </row>
    <row r="380" spans="2:5" ht="17.25" customHeight="1" x14ac:dyDescent="0.25">
      <c r="B380" s="25"/>
      <c r="C380" s="25"/>
      <c r="D380" s="25"/>
      <c r="E380" s="25"/>
    </row>
    <row r="381" spans="2:5" ht="17.25" customHeight="1" x14ac:dyDescent="0.25">
      <c r="B381" s="25"/>
      <c r="C381" s="25"/>
      <c r="D381" s="25"/>
      <c r="E381" s="25"/>
    </row>
    <row r="382" spans="2:5" ht="17.25" customHeight="1" x14ac:dyDescent="0.25">
      <c r="B382" s="25"/>
      <c r="C382" s="25"/>
      <c r="D382" s="25"/>
      <c r="E382" s="25"/>
    </row>
    <row r="383" spans="2:5" ht="17.25" customHeight="1" x14ac:dyDescent="0.25">
      <c r="B383" s="25"/>
      <c r="C383" s="25"/>
      <c r="D383" s="25"/>
      <c r="E383" s="25"/>
    </row>
    <row r="384" spans="2:5" ht="17.25" customHeight="1" x14ac:dyDescent="0.25">
      <c r="B384" s="25"/>
      <c r="C384" s="25"/>
      <c r="D384" s="25"/>
      <c r="E384" s="25"/>
    </row>
    <row r="385" spans="2:5" ht="17.25" customHeight="1" x14ac:dyDescent="0.25">
      <c r="B385" s="25"/>
      <c r="C385" s="25"/>
      <c r="D385" s="25"/>
      <c r="E385" s="25"/>
    </row>
    <row r="386" spans="2:5" ht="17.25" customHeight="1" x14ac:dyDescent="0.25">
      <c r="B386" s="25"/>
      <c r="C386" s="25"/>
      <c r="D386" s="25"/>
      <c r="E386" s="25"/>
    </row>
    <row r="387" spans="2:5" ht="17.25" customHeight="1" x14ac:dyDescent="0.25">
      <c r="B387" s="25"/>
      <c r="C387" s="25"/>
      <c r="D387" s="25"/>
      <c r="E387" s="25"/>
    </row>
    <row r="388" spans="2:5" ht="17.25" customHeight="1" x14ac:dyDescent="0.25">
      <c r="B388" s="25"/>
      <c r="C388" s="25"/>
      <c r="D388" s="25"/>
      <c r="E388" s="25"/>
    </row>
    <row r="389" spans="2:5" ht="17.25" customHeight="1" x14ac:dyDescent="0.25">
      <c r="B389" s="25"/>
      <c r="C389" s="25"/>
      <c r="D389" s="25"/>
      <c r="E389" s="25"/>
    </row>
    <row r="390" spans="2:5" ht="17.25" customHeight="1" x14ac:dyDescent="0.25">
      <c r="B390" s="25"/>
      <c r="C390" s="25"/>
      <c r="D390" s="25"/>
      <c r="E390" s="25"/>
    </row>
    <row r="391" spans="2:5" ht="17.25" customHeight="1" x14ac:dyDescent="0.25">
      <c r="B391" s="25"/>
      <c r="C391" s="25"/>
      <c r="D391" s="25"/>
      <c r="E391" s="25"/>
    </row>
    <row r="392" spans="2:5" ht="17.25" customHeight="1" x14ac:dyDescent="0.25">
      <c r="B392" s="25"/>
      <c r="C392" s="25"/>
      <c r="D392" s="25"/>
      <c r="E392" s="25"/>
    </row>
    <row r="393" spans="2:5" ht="17.25" customHeight="1" x14ac:dyDescent="0.25">
      <c r="B393" s="25"/>
      <c r="C393" s="25"/>
      <c r="D393" s="25"/>
      <c r="E393" s="25"/>
    </row>
  </sheetData>
  <mergeCells count="76">
    <mergeCell ref="D9:E9"/>
    <mergeCell ref="B2:E2"/>
    <mergeCell ref="B3:E3"/>
    <mergeCell ref="B4:E4"/>
    <mergeCell ref="B6:E6"/>
    <mergeCell ref="D8:E8"/>
    <mergeCell ref="B34:E34"/>
    <mergeCell ref="D10:E10"/>
    <mergeCell ref="D11:E11"/>
    <mergeCell ref="D13:E13"/>
    <mergeCell ref="D14:E14"/>
    <mergeCell ref="D15:E15"/>
    <mergeCell ref="D16:E16"/>
    <mergeCell ref="D17:E17"/>
    <mergeCell ref="D18:E18"/>
    <mergeCell ref="D19:E19"/>
    <mergeCell ref="B22:E22"/>
    <mergeCell ref="B31:D31"/>
    <mergeCell ref="C67:D67"/>
    <mergeCell ref="B36:E36"/>
    <mergeCell ref="B41:C41"/>
    <mergeCell ref="B43:D43"/>
    <mergeCell ref="B45:E45"/>
    <mergeCell ref="B56:C56"/>
    <mergeCell ref="B58:E58"/>
    <mergeCell ref="C62:D62"/>
    <mergeCell ref="C63:D63"/>
    <mergeCell ref="C64:D64"/>
    <mergeCell ref="C65:D65"/>
    <mergeCell ref="C66:D66"/>
    <mergeCell ref="B93:E93"/>
    <mergeCell ref="C68:D68"/>
    <mergeCell ref="C69:D69"/>
    <mergeCell ref="B70:D70"/>
    <mergeCell ref="B72:E72"/>
    <mergeCell ref="C74:D74"/>
    <mergeCell ref="C75:D75"/>
    <mergeCell ref="C76:D76"/>
    <mergeCell ref="C77:D77"/>
    <mergeCell ref="B78:D78"/>
    <mergeCell ref="B81:E81"/>
    <mergeCell ref="B90:D90"/>
    <mergeCell ref="C125:D125"/>
    <mergeCell ref="B95:E95"/>
    <mergeCell ref="B105:C105"/>
    <mergeCell ref="B107:C107"/>
    <mergeCell ref="B109:D109"/>
    <mergeCell ref="B113:C113"/>
    <mergeCell ref="B115:E115"/>
    <mergeCell ref="C117:D117"/>
    <mergeCell ref="C118:D118"/>
    <mergeCell ref="C119:D119"/>
    <mergeCell ref="B120:D120"/>
    <mergeCell ref="B123:E123"/>
    <mergeCell ref="C150:D150"/>
    <mergeCell ref="C126:D126"/>
    <mergeCell ref="C127:D127"/>
    <mergeCell ref="C128:D128"/>
    <mergeCell ref="C129:D129"/>
    <mergeCell ref="C130:D130"/>
    <mergeCell ref="B131:D131"/>
    <mergeCell ref="B134:E134"/>
    <mergeCell ref="B143:C143"/>
    <mergeCell ref="B146:E146"/>
    <mergeCell ref="C148:D148"/>
    <mergeCell ref="C149:D149"/>
    <mergeCell ref="B158:E158"/>
    <mergeCell ref="C160:D160"/>
    <mergeCell ref="C161:D161"/>
    <mergeCell ref="C162:D162"/>
    <mergeCell ref="C151:D151"/>
    <mergeCell ref="C152:D152"/>
    <mergeCell ref="C153:D153"/>
    <mergeCell ref="B154:D154"/>
    <mergeCell ref="C155:D155"/>
    <mergeCell ref="B156:D156"/>
  </mergeCells>
  <pageMargins left="0.7" right="0.7" top="0.75" bottom="0.75" header="0.511811023622047" footer="0.511811023622047"/>
  <pageSetup paperSize="9" fitToHeight="0" orientation="portrait" horizontalDpi="300" verticalDpi="300"/>
  <rowBreaks count="1" manualBreakCount="1">
    <brk id="5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3"/>
  <sheetViews>
    <sheetView topLeftCell="A95" zoomScale="90" zoomScaleNormal="90" workbookViewId="0">
      <selection activeCell="B106" sqref="B106"/>
    </sheetView>
  </sheetViews>
  <sheetFormatPr defaultColWidth="9.140625" defaultRowHeight="15" x14ac:dyDescent="0.25"/>
  <cols>
    <col min="1" max="1" width="3.140625" style="1" customWidth="1"/>
    <col min="2" max="2" width="10" style="55" customWidth="1"/>
    <col min="3" max="3" width="67" style="55" customWidth="1"/>
    <col min="4" max="5" width="15.5703125" style="55" customWidth="1"/>
    <col min="6" max="6" width="3.140625" style="1" customWidth="1"/>
    <col min="7" max="1024" width="9.140625" style="55"/>
  </cols>
  <sheetData>
    <row r="1" spans="1:6" ht="17.25" customHeight="1" x14ac:dyDescent="0.25">
      <c r="B1" s="25"/>
      <c r="C1" s="25"/>
      <c r="D1" s="25"/>
      <c r="E1" s="25"/>
    </row>
    <row r="2" spans="1:6" ht="17.25" customHeight="1" x14ac:dyDescent="0.25">
      <c r="B2" s="205" t="s">
        <v>0</v>
      </c>
      <c r="C2" s="205"/>
      <c r="D2" s="205"/>
      <c r="E2" s="205"/>
    </row>
    <row r="3" spans="1:6" ht="17.25" customHeight="1" x14ac:dyDescent="0.25">
      <c r="B3" s="205" t="s">
        <v>1</v>
      </c>
      <c r="C3" s="205"/>
      <c r="D3" s="205"/>
      <c r="E3" s="205"/>
    </row>
    <row r="4" spans="1:6" ht="17.25" customHeight="1" x14ac:dyDescent="0.25">
      <c r="B4" s="206" t="s">
        <v>2</v>
      </c>
      <c r="C4" s="206"/>
      <c r="D4" s="206"/>
      <c r="E4" s="206"/>
    </row>
    <row r="5" spans="1:6" ht="17.25" customHeight="1" x14ac:dyDescent="0.25">
      <c r="B5" s="10"/>
      <c r="C5" s="10"/>
      <c r="D5" s="10"/>
      <c r="E5" s="10"/>
    </row>
    <row r="6" spans="1:6" ht="17.25" customHeight="1" x14ac:dyDescent="0.25">
      <c r="B6" s="206" t="s">
        <v>262</v>
      </c>
      <c r="C6" s="206"/>
      <c r="D6" s="206"/>
      <c r="E6" s="206"/>
    </row>
    <row r="7" spans="1:6" ht="17.25" customHeight="1" x14ac:dyDescent="0.25">
      <c r="B7" s="10"/>
      <c r="C7" s="10"/>
      <c r="D7" s="10"/>
      <c r="E7" s="10"/>
    </row>
    <row r="8" spans="1:6" ht="17.25" customHeight="1" x14ac:dyDescent="0.25">
      <c r="A8" s="50"/>
      <c r="B8" s="124" t="s">
        <v>21</v>
      </c>
      <c r="C8" s="52" t="s">
        <v>122</v>
      </c>
      <c r="D8" s="202"/>
      <c r="E8" s="202"/>
      <c r="F8" s="50"/>
    </row>
    <row r="9" spans="1:6" ht="17.25" customHeight="1" x14ac:dyDescent="0.25">
      <c r="B9" s="124" t="s">
        <v>23</v>
      </c>
      <c r="C9" s="52" t="s">
        <v>123</v>
      </c>
      <c r="D9" s="202" t="s">
        <v>255</v>
      </c>
      <c r="E9" s="202"/>
    </row>
    <row r="10" spans="1:6" ht="17.25" customHeight="1" x14ac:dyDescent="0.25">
      <c r="A10" s="8"/>
      <c r="B10" s="124" t="s">
        <v>25</v>
      </c>
      <c r="C10" s="52" t="s">
        <v>124</v>
      </c>
      <c r="D10" s="202"/>
      <c r="E10" s="202"/>
      <c r="F10" s="8"/>
    </row>
    <row r="11" spans="1:6" ht="17.25" customHeight="1" x14ac:dyDescent="0.25">
      <c r="B11" s="124" t="s">
        <v>27</v>
      </c>
      <c r="C11" s="52" t="s">
        <v>125</v>
      </c>
      <c r="D11" s="202">
        <v>12</v>
      </c>
      <c r="E11" s="202"/>
    </row>
    <row r="12" spans="1:6" ht="17.25" customHeight="1" x14ac:dyDescent="0.25">
      <c r="B12" s="123"/>
      <c r="C12" s="53"/>
      <c r="D12" s="123"/>
      <c r="E12" s="123"/>
    </row>
    <row r="13" spans="1:6" ht="17.25" customHeight="1" x14ac:dyDescent="0.25">
      <c r="B13" s="123"/>
      <c r="C13" s="52" t="s">
        <v>126</v>
      </c>
      <c r="D13" s="202" t="s">
        <v>127</v>
      </c>
      <c r="E13" s="202"/>
    </row>
    <row r="14" spans="1:6" ht="17.25" customHeight="1" x14ac:dyDescent="0.25">
      <c r="B14" s="123"/>
      <c r="C14" s="52" t="s">
        <v>128</v>
      </c>
      <c r="D14" s="202" t="s">
        <v>129</v>
      </c>
      <c r="E14" s="202"/>
    </row>
    <row r="15" spans="1:6" ht="17.25" customHeight="1" x14ac:dyDescent="0.25">
      <c r="B15" s="123"/>
      <c r="C15" s="52" t="s">
        <v>130</v>
      </c>
      <c r="D15" s="203">
        <f>Parâmetros!G11</f>
        <v>2070</v>
      </c>
      <c r="E15" s="203"/>
      <c r="F15" s="54"/>
    </row>
    <row r="16" spans="1:6" ht="17.25" customHeight="1" x14ac:dyDescent="0.25">
      <c r="B16" s="123"/>
      <c r="C16" s="52" t="s">
        <v>131</v>
      </c>
      <c r="D16" s="204"/>
      <c r="E16" s="204"/>
    </row>
    <row r="17" spans="2:5" ht="17.25" customHeight="1" x14ac:dyDescent="0.25">
      <c r="B17" s="123"/>
      <c r="C17" s="52" t="s">
        <v>132</v>
      </c>
      <c r="D17" s="204"/>
      <c r="E17" s="204"/>
    </row>
    <row r="18" spans="2:5" ht="17.25" customHeight="1" x14ac:dyDescent="0.25">
      <c r="B18" s="123"/>
      <c r="C18" s="52" t="s">
        <v>118</v>
      </c>
      <c r="D18" s="202"/>
      <c r="E18" s="202"/>
    </row>
    <row r="19" spans="2:5" ht="17.25" customHeight="1" x14ac:dyDescent="0.25">
      <c r="B19" s="123"/>
      <c r="C19" s="52" t="s">
        <v>133</v>
      </c>
      <c r="D19" s="202">
        <v>1</v>
      </c>
      <c r="E19" s="202"/>
    </row>
    <row r="20" spans="2:5" ht="17.25" customHeight="1" x14ac:dyDescent="0.25">
      <c r="B20" s="123"/>
      <c r="C20" s="53"/>
      <c r="D20" s="123"/>
      <c r="E20" s="123"/>
    </row>
    <row r="21" spans="2:5" ht="17.25" customHeight="1" x14ac:dyDescent="0.25">
      <c r="B21" s="25"/>
      <c r="C21" s="25"/>
      <c r="D21" s="25"/>
      <c r="E21" s="25"/>
    </row>
    <row r="22" spans="2:5" ht="17.25" customHeight="1" x14ac:dyDescent="0.25">
      <c r="B22" s="178" t="s">
        <v>18</v>
      </c>
      <c r="C22" s="178"/>
      <c r="D22" s="178"/>
      <c r="E22" s="178"/>
    </row>
    <row r="23" spans="2:5" ht="17.25" customHeight="1" x14ac:dyDescent="0.25">
      <c r="B23" s="25"/>
      <c r="C23" s="25"/>
      <c r="D23" s="25"/>
      <c r="E23" s="25"/>
    </row>
    <row r="24" spans="2:5" ht="17.25" customHeight="1" x14ac:dyDescent="0.25">
      <c r="B24" s="120">
        <v>1</v>
      </c>
      <c r="C24" s="120" t="s">
        <v>19</v>
      </c>
      <c r="D24" s="120" t="s">
        <v>20</v>
      </c>
      <c r="E24" s="120" t="s">
        <v>103</v>
      </c>
    </row>
    <row r="25" spans="2:5" ht="17.25" customHeight="1" x14ac:dyDescent="0.25">
      <c r="B25" s="121" t="s">
        <v>21</v>
      </c>
      <c r="C25" s="56" t="s">
        <v>134</v>
      </c>
      <c r="D25" s="121" t="s">
        <v>69</v>
      </c>
      <c r="E25" s="57">
        <f>D15</f>
        <v>2070</v>
      </c>
    </row>
    <row r="26" spans="2:5" ht="17.25" customHeight="1" x14ac:dyDescent="0.25">
      <c r="B26" s="121" t="s">
        <v>23</v>
      </c>
      <c r="C26" s="56" t="s">
        <v>135</v>
      </c>
      <c r="D26" s="79">
        <f>Parâmetros!G17</f>
        <v>0.3</v>
      </c>
      <c r="E26" s="57">
        <f>D26*E25</f>
        <v>621</v>
      </c>
    </row>
    <row r="27" spans="2:5" ht="17.25" customHeight="1" x14ac:dyDescent="0.25">
      <c r="B27" s="121" t="s">
        <v>25</v>
      </c>
      <c r="C27" s="56" t="s">
        <v>26</v>
      </c>
      <c r="D27" s="79">
        <f>Parâmetros!G18</f>
        <v>0</v>
      </c>
      <c r="E27" s="57">
        <f>D27*E25</f>
        <v>0</v>
      </c>
    </row>
    <row r="28" spans="2:5" ht="17.25" customHeight="1" x14ac:dyDescent="0.25">
      <c r="B28" s="121" t="s">
        <v>27</v>
      </c>
      <c r="C28" s="56" t="s">
        <v>28</v>
      </c>
      <c r="D28" s="79" t="s">
        <v>69</v>
      </c>
      <c r="E28" s="57">
        <v>0</v>
      </c>
    </row>
    <row r="29" spans="2:5" ht="17.25" customHeight="1" x14ac:dyDescent="0.25">
      <c r="B29" s="121" t="s">
        <v>29</v>
      </c>
      <c r="C29" s="56" t="s">
        <v>30</v>
      </c>
      <c r="D29" s="79">
        <f>Parâmetros!G20</f>
        <v>0</v>
      </c>
      <c r="E29" s="57">
        <f>D29*E25</f>
        <v>0</v>
      </c>
    </row>
    <row r="30" spans="2:5" ht="17.25" customHeight="1" x14ac:dyDescent="0.25">
      <c r="B30" s="121" t="s">
        <v>31</v>
      </c>
      <c r="C30" s="56" t="s">
        <v>75</v>
      </c>
      <c r="D30" s="121" t="s">
        <v>69</v>
      </c>
      <c r="E30" s="57">
        <v>0</v>
      </c>
    </row>
    <row r="31" spans="2:5" ht="17.25" customHeight="1" x14ac:dyDescent="0.25">
      <c r="B31" s="177" t="s">
        <v>41</v>
      </c>
      <c r="C31" s="177"/>
      <c r="D31" s="177"/>
      <c r="E31" s="58">
        <f>SUM(E25:E30)</f>
        <v>2691</v>
      </c>
    </row>
    <row r="32" spans="2:5" ht="17.25" customHeight="1" x14ac:dyDescent="0.25">
      <c r="B32" s="25"/>
      <c r="C32" s="25"/>
      <c r="D32" s="25"/>
      <c r="E32" s="25"/>
    </row>
    <row r="33" spans="2:5" ht="17.25" customHeight="1" x14ac:dyDescent="0.25">
      <c r="B33" s="25"/>
      <c r="C33" s="25"/>
      <c r="D33" s="25"/>
      <c r="E33" s="25"/>
    </row>
    <row r="34" spans="2:5" ht="17.25" customHeight="1" x14ac:dyDescent="0.25">
      <c r="B34" s="178" t="s">
        <v>35</v>
      </c>
      <c r="C34" s="178"/>
      <c r="D34" s="178"/>
      <c r="E34" s="178"/>
    </row>
    <row r="35" spans="2:5" ht="17.25" customHeight="1" x14ac:dyDescent="0.25">
      <c r="B35" s="38"/>
      <c r="C35" s="25"/>
      <c r="D35" s="25"/>
      <c r="E35" s="25"/>
    </row>
    <row r="36" spans="2:5" ht="17.25" customHeight="1" x14ac:dyDescent="0.25">
      <c r="B36" s="198" t="s">
        <v>36</v>
      </c>
      <c r="C36" s="198"/>
      <c r="D36" s="198"/>
      <c r="E36" s="198"/>
    </row>
    <row r="37" spans="2:5" ht="17.25" customHeight="1" x14ac:dyDescent="0.25">
      <c r="B37" s="25"/>
      <c r="C37" s="25"/>
      <c r="D37" s="25"/>
      <c r="E37" s="25"/>
    </row>
    <row r="38" spans="2:5" ht="17.25" customHeight="1" x14ac:dyDescent="0.25">
      <c r="B38" s="120" t="s">
        <v>37</v>
      </c>
      <c r="C38" s="59" t="s">
        <v>38</v>
      </c>
      <c r="D38" s="120" t="s">
        <v>20</v>
      </c>
      <c r="E38" s="120" t="s">
        <v>103</v>
      </c>
    </row>
    <row r="39" spans="2:5" ht="17.25" customHeight="1" x14ac:dyDescent="0.25">
      <c r="B39" s="121" t="s">
        <v>21</v>
      </c>
      <c r="C39" s="60" t="s">
        <v>136</v>
      </c>
      <c r="D39" s="18">
        <f>Parâmetros!G29</f>
        <v>8.3333333333333329E-2</v>
      </c>
      <c r="E39" s="57">
        <f>D39*E31</f>
        <v>224.25</v>
      </c>
    </row>
    <row r="40" spans="2:5" ht="17.25" customHeight="1" x14ac:dyDescent="0.25">
      <c r="B40" s="121" t="s">
        <v>23</v>
      </c>
      <c r="C40" s="60" t="s">
        <v>137</v>
      </c>
      <c r="D40" s="18">
        <f>Parâmetros!G30</f>
        <v>2.7777777777777776E-2</v>
      </c>
      <c r="E40" s="57">
        <f>E31*D40</f>
        <v>74.75</v>
      </c>
    </row>
    <row r="41" spans="2:5" ht="17.25" customHeight="1" x14ac:dyDescent="0.25">
      <c r="B41" s="199" t="s">
        <v>41</v>
      </c>
      <c r="C41" s="199"/>
      <c r="D41" s="21">
        <f>SUM(D39:D40)</f>
        <v>0.1111111111111111</v>
      </c>
      <c r="E41" s="58">
        <f>SUM(E39:E40)</f>
        <v>299</v>
      </c>
    </row>
    <row r="42" spans="2:5" ht="17.25" customHeight="1" x14ac:dyDescent="0.25">
      <c r="B42" s="27"/>
      <c r="C42" s="27"/>
      <c r="D42" s="27"/>
      <c r="E42" s="61"/>
    </row>
    <row r="43" spans="2:5" ht="17.25" customHeight="1" x14ac:dyDescent="0.25">
      <c r="B43" s="200" t="s">
        <v>138</v>
      </c>
      <c r="C43" s="200"/>
      <c r="D43" s="200"/>
      <c r="E43" s="62">
        <f>E31+E41</f>
        <v>2990</v>
      </c>
    </row>
    <row r="44" spans="2:5" ht="17.25" customHeight="1" x14ac:dyDescent="0.25">
      <c r="B44" s="25"/>
      <c r="C44" s="25"/>
      <c r="D44" s="25"/>
      <c r="E44" s="25"/>
    </row>
    <row r="45" spans="2:5" ht="17.25" customHeight="1" x14ac:dyDescent="0.25">
      <c r="B45" s="201" t="s">
        <v>42</v>
      </c>
      <c r="C45" s="201"/>
      <c r="D45" s="201"/>
      <c r="E45" s="201"/>
    </row>
    <row r="46" spans="2:5" ht="17.25" customHeight="1" x14ac:dyDescent="0.25">
      <c r="B46" s="25"/>
      <c r="C46" s="25"/>
      <c r="D46" s="25"/>
      <c r="E46" s="25"/>
    </row>
    <row r="47" spans="2:5" ht="17.25" customHeight="1" x14ac:dyDescent="0.25">
      <c r="B47" s="120" t="s">
        <v>43</v>
      </c>
      <c r="C47" s="120" t="s">
        <v>44</v>
      </c>
      <c r="D47" s="120" t="s">
        <v>20</v>
      </c>
      <c r="E47" s="120" t="s">
        <v>103</v>
      </c>
    </row>
    <row r="48" spans="2:5" ht="17.25" customHeight="1" x14ac:dyDescent="0.25">
      <c r="B48" s="121" t="s">
        <v>21</v>
      </c>
      <c r="C48" s="56" t="s">
        <v>45</v>
      </c>
      <c r="D48" s="22">
        <f>Parâmetros!G36</f>
        <v>0.2</v>
      </c>
      <c r="E48" s="57">
        <f t="shared" ref="E48:E55" si="0">$E$43*D48</f>
        <v>598</v>
      </c>
    </row>
    <row r="49" spans="2:5" ht="17.25" customHeight="1" x14ac:dyDescent="0.25">
      <c r="B49" s="121" t="s">
        <v>23</v>
      </c>
      <c r="C49" s="56" t="s">
        <v>46</v>
      </c>
      <c r="D49" s="22">
        <f>Parâmetros!G37</f>
        <v>2.5000000000000001E-2</v>
      </c>
      <c r="E49" s="57">
        <f t="shared" si="0"/>
        <v>74.75</v>
      </c>
    </row>
    <row r="50" spans="2:5" ht="17.25" customHeight="1" x14ac:dyDescent="0.25">
      <c r="B50" s="121" t="s">
        <v>25</v>
      </c>
      <c r="C50" s="56" t="s">
        <v>139</v>
      </c>
      <c r="D50" s="22">
        <f>Parâmetros!G38</f>
        <v>0.06</v>
      </c>
      <c r="E50" s="57">
        <f t="shared" si="0"/>
        <v>179.4</v>
      </c>
    </row>
    <row r="51" spans="2:5" ht="17.25" customHeight="1" x14ac:dyDescent="0.25">
      <c r="B51" s="121" t="s">
        <v>27</v>
      </c>
      <c r="C51" s="56" t="s">
        <v>48</v>
      </c>
      <c r="D51" s="22">
        <f>Parâmetros!G39</f>
        <v>1.4999999999999999E-2</v>
      </c>
      <c r="E51" s="57">
        <f t="shared" si="0"/>
        <v>44.85</v>
      </c>
    </row>
    <row r="52" spans="2:5" ht="17.25" customHeight="1" x14ac:dyDescent="0.25">
      <c r="B52" s="121" t="s">
        <v>29</v>
      </c>
      <c r="C52" s="56" t="s">
        <v>49</v>
      </c>
      <c r="D52" s="22">
        <f>Parâmetros!G40</f>
        <v>0.01</v>
      </c>
      <c r="E52" s="57">
        <f t="shared" si="0"/>
        <v>29.900000000000002</v>
      </c>
    </row>
    <row r="53" spans="2:5" ht="17.25" customHeight="1" x14ac:dyDescent="0.25">
      <c r="B53" s="121" t="s">
        <v>31</v>
      </c>
      <c r="C53" s="56" t="s">
        <v>50</v>
      </c>
      <c r="D53" s="22">
        <f>Parâmetros!G41</f>
        <v>6.0000000000000001E-3</v>
      </c>
      <c r="E53" s="57">
        <f t="shared" si="0"/>
        <v>17.940000000000001</v>
      </c>
    </row>
    <row r="54" spans="2:5" ht="17.25" customHeight="1" x14ac:dyDescent="0.25">
      <c r="B54" s="121" t="s">
        <v>33</v>
      </c>
      <c r="C54" s="56" t="s">
        <v>51</v>
      </c>
      <c r="D54" s="22">
        <f>Parâmetros!G42</f>
        <v>2E-3</v>
      </c>
      <c r="E54" s="57">
        <f t="shared" si="0"/>
        <v>5.98</v>
      </c>
    </row>
    <row r="55" spans="2:5" ht="17.25" customHeight="1" x14ac:dyDescent="0.25">
      <c r="B55" s="121" t="s">
        <v>52</v>
      </c>
      <c r="C55" s="56" t="s">
        <v>53</v>
      </c>
      <c r="D55" s="22">
        <f>Parâmetros!G43</f>
        <v>0.08</v>
      </c>
      <c r="E55" s="57">
        <f t="shared" si="0"/>
        <v>239.20000000000002</v>
      </c>
    </row>
    <row r="56" spans="2:5" ht="17.25" customHeight="1" x14ac:dyDescent="0.25">
      <c r="B56" s="177" t="s">
        <v>54</v>
      </c>
      <c r="C56" s="177"/>
      <c r="D56" s="21">
        <f>SUM(D48:D55)</f>
        <v>0.39800000000000008</v>
      </c>
      <c r="E56" s="58">
        <f>SUM(E48:E55)</f>
        <v>1190.02</v>
      </c>
    </row>
    <row r="57" spans="2:5" ht="17.25" customHeight="1" x14ac:dyDescent="0.25">
      <c r="B57" s="25"/>
      <c r="C57" s="25"/>
      <c r="D57" s="25"/>
      <c r="E57" s="25"/>
    </row>
    <row r="58" spans="2:5" ht="17.25" customHeight="1" x14ac:dyDescent="0.25">
      <c r="B58" s="198" t="s">
        <v>55</v>
      </c>
      <c r="C58" s="198"/>
      <c r="D58" s="198"/>
      <c r="E58" s="198"/>
    </row>
    <row r="59" spans="2:5" ht="17.25" customHeight="1" x14ac:dyDescent="0.25">
      <c r="B59" s="25"/>
      <c r="C59" s="25"/>
      <c r="D59" s="25"/>
      <c r="E59" s="25"/>
    </row>
    <row r="60" spans="2:5" ht="17.25" customHeight="1" x14ac:dyDescent="0.25">
      <c r="B60" s="120" t="s">
        <v>56</v>
      </c>
      <c r="C60" s="63" t="s">
        <v>57</v>
      </c>
      <c r="D60" s="63" t="s">
        <v>60</v>
      </c>
      <c r="E60" s="120" t="s">
        <v>103</v>
      </c>
    </row>
    <row r="61" spans="2:5" ht="17.25" customHeight="1" x14ac:dyDescent="0.25">
      <c r="B61" s="121" t="s">
        <v>21</v>
      </c>
      <c r="C61" s="60" t="s">
        <v>140</v>
      </c>
      <c r="D61" s="134">
        <f>Parâmetros!F125</f>
        <v>4.0999999999999996</v>
      </c>
      <c r="E61" s="64">
        <f>IF(((D61*Parâmetros!E50)-(E25*6%))&gt;0,((D61*Parâmetros!E50)-(E25*6%)),0)</f>
        <v>56.199999999999989</v>
      </c>
    </row>
    <row r="62" spans="2:5" ht="17.25" customHeight="1" x14ac:dyDescent="0.25">
      <c r="B62" s="121" t="s">
        <v>23</v>
      </c>
      <c r="C62" s="175" t="s">
        <v>141</v>
      </c>
      <c r="D62" s="175"/>
      <c r="E62" s="64">
        <f>Parâmetros!G53</f>
        <v>695.2</v>
      </c>
    </row>
    <row r="63" spans="2:5" ht="17.25" customHeight="1" x14ac:dyDescent="0.25">
      <c r="B63" s="121" t="s">
        <v>25</v>
      </c>
      <c r="C63" s="175" t="s">
        <v>142</v>
      </c>
      <c r="D63" s="175"/>
      <c r="E63" s="64">
        <f>E62/12</f>
        <v>57.933333333333337</v>
      </c>
    </row>
    <row r="64" spans="2:5" ht="17.25" customHeight="1" x14ac:dyDescent="0.25">
      <c r="B64" s="121" t="s">
        <v>27</v>
      </c>
      <c r="C64" s="175" t="s">
        <v>143</v>
      </c>
      <c r="D64" s="175"/>
      <c r="E64" s="64">
        <f>Parâmetros!G56</f>
        <v>6.583333333333333</v>
      </c>
    </row>
    <row r="65" spans="2:5" ht="17.25" customHeight="1" x14ac:dyDescent="0.25">
      <c r="B65" s="121" t="s">
        <v>29</v>
      </c>
      <c r="C65" s="175" t="s">
        <v>144</v>
      </c>
      <c r="D65" s="175"/>
      <c r="E65" s="64">
        <f>Parâmetros!G57</f>
        <v>105.24</v>
      </c>
    </row>
    <row r="66" spans="2:5" ht="17.25" customHeight="1" x14ac:dyDescent="0.25">
      <c r="B66" s="121" t="s">
        <v>31</v>
      </c>
      <c r="C66" s="175" t="s">
        <v>145</v>
      </c>
      <c r="D66" s="175"/>
      <c r="E66" s="64">
        <f>Parâmetros!G58</f>
        <v>0.51815267732237424</v>
      </c>
    </row>
    <row r="67" spans="2:5" ht="17.25" customHeight="1" x14ac:dyDescent="0.25">
      <c r="B67" s="121" t="s">
        <v>33</v>
      </c>
      <c r="C67" s="175" t="s">
        <v>146</v>
      </c>
      <c r="D67" s="175"/>
      <c r="E67" s="64">
        <f>Parâmetros!G59</f>
        <v>8.3000000000000007</v>
      </c>
    </row>
    <row r="68" spans="2:5" ht="17.25" customHeight="1" x14ac:dyDescent="0.25">
      <c r="B68" s="121" t="s">
        <v>52</v>
      </c>
      <c r="C68" s="175" t="s">
        <v>147</v>
      </c>
      <c r="D68" s="175"/>
      <c r="E68" s="64">
        <f>Parâmetros!G60</f>
        <v>9.5</v>
      </c>
    </row>
    <row r="69" spans="2:5" ht="17.25" customHeight="1" x14ac:dyDescent="0.25">
      <c r="B69" s="121" t="s">
        <v>74</v>
      </c>
      <c r="C69" s="175" t="s">
        <v>75</v>
      </c>
      <c r="D69" s="175"/>
      <c r="E69" s="64">
        <f>Parâmetros!G62</f>
        <v>0</v>
      </c>
    </row>
    <row r="70" spans="2:5" ht="17.25" customHeight="1" x14ac:dyDescent="0.25">
      <c r="B70" s="177" t="s">
        <v>41</v>
      </c>
      <c r="C70" s="177"/>
      <c r="D70" s="177"/>
      <c r="E70" s="58">
        <f>SUM(E61:E69)</f>
        <v>939.47481934398922</v>
      </c>
    </row>
    <row r="71" spans="2:5" ht="17.25" customHeight="1" x14ac:dyDescent="0.25">
      <c r="B71" s="25"/>
      <c r="C71" s="25"/>
      <c r="D71" s="25"/>
      <c r="E71" s="25"/>
    </row>
    <row r="72" spans="2:5" ht="17.25" customHeight="1" x14ac:dyDescent="0.25">
      <c r="B72" s="182" t="s">
        <v>148</v>
      </c>
      <c r="C72" s="182"/>
      <c r="D72" s="182"/>
      <c r="E72" s="182"/>
    </row>
    <row r="73" spans="2:5" ht="17.25" customHeight="1" x14ac:dyDescent="0.25">
      <c r="B73" s="25"/>
      <c r="C73" s="25"/>
      <c r="D73" s="25"/>
      <c r="E73" s="25"/>
    </row>
    <row r="74" spans="2:5" ht="17.25" customHeight="1" x14ac:dyDescent="0.25">
      <c r="B74" s="120">
        <v>2</v>
      </c>
      <c r="C74" s="177" t="s">
        <v>149</v>
      </c>
      <c r="D74" s="177"/>
      <c r="E74" s="120" t="s">
        <v>103</v>
      </c>
    </row>
    <row r="75" spans="2:5" ht="17.25" customHeight="1" x14ac:dyDescent="0.25">
      <c r="B75" s="121" t="s">
        <v>37</v>
      </c>
      <c r="C75" s="175" t="s">
        <v>38</v>
      </c>
      <c r="D75" s="175"/>
      <c r="E75" s="65">
        <f>E41</f>
        <v>299</v>
      </c>
    </row>
    <row r="76" spans="2:5" ht="17.25" customHeight="1" x14ac:dyDescent="0.25">
      <c r="B76" s="121" t="s">
        <v>43</v>
      </c>
      <c r="C76" s="175" t="s">
        <v>44</v>
      </c>
      <c r="D76" s="175"/>
      <c r="E76" s="65">
        <f>E56</f>
        <v>1190.02</v>
      </c>
    </row>
    <row r="77" spans="2:5" ht="17.25" customHeight="1" x14ac:dyDescent="0.25">
      <c r="B77" s="121" t="s">
        <v>56</v>
      </c>
      <c r="C77" s="175" t="s">
        <v>57</v>
      </c>
      <c r="D77" s="175"/>
      <c r="E77" s="65">
        <f>E70</f>
        <v>939.47481934398922</v>
      </c>
    </row>
    <row r="78" spans="2:5" ht="17.25" customHeight="1" x14ac:dyDescent="0.25">
      <c r="B78" s="177" t="s">
        <v>41</v>
      </c>
      <c r="C78" s="177"/>
      <c r="D78" s="177"/>
      <c r="E78" s="58">
        <f>SUM(E75:E77)</f>
        <v>2428.4948193439891</v>
      </c>
    </row>
    <row r="79" spans="2:5" ht="17.25" customHeight="1" x14ac:dyDescent="0.25">
      <c r="B79" s="25"/>
      <c r="C79" s="25"/>
      <c r="D79" s="25"/>
      <c r="E79" s="25"/>
    </row>
    <row r="80" spans="2:5" ht="17.25" customHeight="1" x14ac:dyDescent="0.25">
      <c r="B80" s="25"/>
      <c r="C80" s="25"/>
      <c r="D80" s="25"/>
      <c r="E80" s="25"/>
    </row>
    <row r="81" spans="2:5" ht="17.25" customHeight="1" x14ac:dyDescent="0.25">
      <c r="B81" s="178" t="s">
        <v>76</v>
      </c>
      <c r="C81" s="178"/>
      <c r="D81" s="178"/>
      <c r="E81" s="178"/>
    </row>
    <row r="82" spans="2:5" ht="17.25" customHeight="1" x14ac:dyDescent="0.25">
      <c r="B82" s="25"/>
      <c r="C82" s="25"/>
      <c r="D82" s="25"/>
      <c r="E82" s="25"/>
    </row>
    <row r="83" spans="2:5" ht="17.25" customHeight="1" x14ac:dyDescent="0.25">
      <c r="B83" s="120">
        <v>3</v>
      </c>
      <c r="C83" s="120" t="s">
        <v>77</v>
      </c>
      <c r="D83" s="122" t="s">
        <v>20</v>
      </c>
      <c r="E83" s="120" t="s">
        <v>103</v>
      </c>
    </row>
    <row r="84" spans="2:5" ht="17.25" customHeight="1" x14ac:dyDescent="0.25">
      <c r="B84" s="121" t="s">
        <v>21</v>
      </c>
      <c r="C84" s="56" t="s">
        <v>150</v>
      </c>
      <c r="D84" s="37">
        <f>Parâmetros!G67</f>
        <v>4.1666666666666666E-3</v>
      </c>
      <c r="E84" s="57">
        <f t="shared" ref="E84:E89" si="1">D84*$E$31</f>
        <v>11.2125</v>
      </c>
    </row>
    <row r="85" spans="2:5" ht="17.25" customHeight="1" x14ac:dyDescent="0.25">
      <c r="B85" s="121" t="s">
        <v>23</v>
      </c>
      <c r="C85" s="60" t="s">
        <v>151</v>
      </c>
      <c r="D85" s="37">
        <f>Parâmetros!G68</f>
        <v>3.3333333333333332E-4</v>
      </c>
      <c r="E85" s="57">
        <f t="shared" si="1"/>
        <v>0.89700000000000002</v>
      </c>
    </row>
    <row r="86" spans="2:5" ht="17.25" customHeight="1" x14ac:dyDescent="0.25">
      <c r="B86" s="121" t="s">
        <v>25</v>
      </c>
      <c r="C86" s="60" t="s">
        <v>152</v>
      </c>
      <c r="D86" s="37">
        <f>Parâmetros!G69</f>
        <v>3.44E-2</v>
      </c>
      <c r="E86" s="57">
        <f t="shared" si="1"/>
        <v>92.570400000000006</v>
      </c>
    </row>
    <row r="87" spans="2:5" ht="17.25" customHeight="1" x14ac:dyDescent="0.25">
      <c r="B87" s="121" t="s">
        <v>27</v>
      </c>
      <c r="C87" s="60" t="s">
        <v>153</v>
      </c>
      <c r="D87" s="37">
        <f>Parâmetros!G70</f>
        <v>1.9444444444444445E-2</v>
      </c>
      <c r="E87" s="57">
        <f t="shared" si="1"/>
        <v>52.325000000000003</v>
      </c>
    </row>
    <row r="88" spans="2:5" ht="17.25" customHeight="1" x14ac:dyDescent="0.25">
      <c r="B88" s="121" t="s">
        <v>29</v>
      </c>
      <c r="C88" s="60" t="s">
        <v>154</v>
      </c>
      <c r="D88" s="37">
        <f>Parâmetros!G71</f>
        <v>7.7388888888888906E-3</v>
      </c>
      <c r="E88" s="57">
        <f t="shared" si="1"/>
        <v>20.825350000000004</v>
      </c>
    </row>
    <row r="89" spans="2:5" ht="17.25" customHeight="1" x14ac:dyDescent="0.25">
      <c r="B89" s="121" t="s">
        <v>31</v>
      </c>
      <c r="C89" s="60" t="s">
        <v>155</v>
      </c>
      <c r="D89" s="37">
        <f>Parâmetros!G72</f>
        <v>6.2222222222222236E-4</v>
      </c>
      <c r="E89" s="57">
        <f t="shared" si="1"/>
        <v>1.6744000000000003</v>
      </c>
    </row>
    <row r="90" spans="2:5" ht="17.25" customHeight="1" x14ac:dyDescent="0.25">
      <c r="B90" s="177" t="s">
        <v>41</v>
      </c>
      <c r="C90" s="177"/>
      <c r="D90" s="177"/>
      <c r="E90" s="58">
        <f>SUM(E84:E89)</f>
        <v>179.50465000000003</v>
      </c>
    </row>
    <row r="91" spans="2:5" ht="17.25" customHeight="1" x14ac:dyDescent="0.25">
      <c r="B91" s="25"/>
      <c r="C91" s="25"/>
      <c r="D91" s="25"/>
      <c r="E91" s="25"/>
    </row>
    <row r="92" spans="2:5" ht="17.25" customHeight="1" x14ac:dyDescent="0.25">
      <c r="B92" s="25"/>
      <c r="C92" s="25"/>
      <c r="D92" s="25"/>
      <c r="E92" s="25"/>
    </row>
    <row r="93" spans="2:5" ht="17.25" customHeight="1" x14ac:dyDescent="0.25">
      <c r="B93" s="178" t="s">
        <v>84</v>
      </c>
      <c r="C93" s="178"/>
      <c r="D93" s="178"/>
      <c r="E93" s="178"/>
    </row>
    <row r="94" spans="2:5" ht="17.25" customHeight="1" x14ac:dyDescent="0.25">
      <c r="B94" s="25"/>
      <c r="C94" s="25"/>
      <c r="D94" s="25"/>
      <c r="E94" s="25"/>
    </row>
    <row r="95" spans="2:5" ht="17.25" customHeight="1" x14ac:dyDescent="0.25">
      <c r="B95" s="198" t="s">
        <v>85</v>
      </c>
      <c r="C95" s="198"/>
      <c r="D95" s="198"/>
      <c r="E95" s="198"/>
    </row>
    <row r="96" spans="2:5" ht="17.25" customHeight="1" x14ac:dyDescent="0.25">
      <c r="B96" s="38"/>
      <c r="C96" s="25"/>
      <c r="D96" s="25"/>
      <c r="E96" s="25"/>
    </row>
    <row r="97" spans="2:5" ht="17.25" customHeight="1" x14ac:dyDescent="0.25">
      <c r="B97" s="122" t="s">
        <v>86</v>
      </c>
      <c r="C97" s="66" t="s">
        <v>87</v>
      </c>
      <c r="D97" s="122" t="s">
        <v>20</v>
      </c>
      <c r="E97" s="120" t="s">
        <v>103</v>
      </c>
    </row>
    <row r="98" spans="2:5" ht="17.25" customHeight="1" x14ac:dyDescent="0.25">
      <c r="B98" s="39" t="s">
        <v>21</v>
      </c>
      <c r="C98" s="67" t="s">
        <v>156</v>
      </c>
      <c r="D98" s="37">
        <f>Parâmetros!G79</f>
        <v>8.3333333333333329E-2</v>
      </c>
      <c r="E98" s="68">
        <f t="shared" ref="E98:E106" si="2">D98*$E$31</f>
        <v>224.25</v>
      </c>
    </row>
    <row r="99" spans="2:5" ht="17.25" customHeight="1" x14ac:dyDescent="0.25">
      <c r="B99" s="39" t="s">
        <v>23</v>
      </c>
      <c r="C99" s="67" t="s">
        <v>157</v>
      </c>
      <c r="D99" s="37">
        <f>Parâmetros!G80</f>
        <v>2.7777777777777779E-3</v>
      </c>
      <c r="E99" s="68">
        <f t="shared" si="2"/>
        <v>7.4750000000000005</v>
      </c>
    </row>
    <row r="100" spans="2:5" ht="17.25" customHeight="1" x14ac:dyDescent="0.25">
      <c r="B100" s="39" t="s">
        <v>25</v>
      </c>
      <c r="C100" s="67" t="s">
        <v>158</v>
      </c>
      <c r="D100" s="37">
        <f>Parâmetros!G81</f>
        <v>2.0833333333333332E-4</v>
      </c>
      <c r="E100" s="68">
        <f t="shared" si="2"/>
        <v>0.56062499999999993</v>
      </c>
    </row>
    <row r="101" spans="2:5" ht="17.25" customHeight="1" x14ac:dyDescent="0.25">
      <c r="B101" s="39" t="s">
        <v>27</v>
      </c>
      <c r="C101" s="67" t="s">
        <v>159</v>
      </c>
      <c r="D101" s="37">
        <f>Parâmetros!G82</f>
        <v>1.4833333333333332E-3</v>
      </c>
      <c r="E101" s="68">
        <f t="shared" si="2"/>
        <v>3.9916499999999999</v>
      </c>
    </row>
    <row r="102" spans="2:5" ht="17.25" customHeight="1" x14ac:dyDescent="0.25">
      <c r="B102" s="39" t="s">
        <v>29</v>
      </c>
      <c r="C102" s="67" t="s">
        <v>160</v>
      </c>
      <c r="D102" s="37">
        <f>Parâmetros!G83</f>
        <v>2.9330399999999996E-3</v>
      </c>
      <c r="E102" s="68">
        <f t="shared" si="2"/>
        <v>7.8928106399999987</v>
      </c>
    </row>
    <row r="103" spans="2:5" ht="17.25" customHeight="1" x14ac:dyDescent="0.25">
      <c r="B103" s="39" t="s">
        <v>31</v>
      </c>
      <c r="C103" s="67" t="s">
        <v>161</v>
      </c>
      <c r="D103" s="37">
        <f>Parâmetros!G84</f>
        <v>1.3888888888888888E-2</v>
      </c>
      <c r="E103" s="68">
        <f t="shared" si="2"/>
        <v>37.375</v>
      </c>
    </row>
    <row r="104" spans="2:5" ht="17.25" customHeight="1" x14ac:dyDescent="0.25">
      <c r="B104" s="39" t="s">
        <v>33</v>
      </c>
      <c r="C104" s="67" t="s">
        <v>277</v>
      </c>
      <c r="D104" s="37">
        <f>Parâmetros!G85</f>
        <v>9.6000000000000009E-3</v>
      </c>
      <c r="E104" s="68">
        <f t="shared" si="2"/>
        <v>25.833600000000004</v>
      </c>
    </row>
    <row r="105" spans="2:5" ht="17.25" customHeight="1" x14ac:dyDescent="0.25">
      <c r="B105" s="181" t="s">
        <v>93</v>
      </c>
      <c r="C105" s="181"/>
      <c r="D105" s="40">
        <f>SUM(D98:D104)</f>
        <v>0.11422470666666668</v>
      </c>
      <c r="E105" s="69">
        <f>D105*$E$31</f>
        <v>307.37868564000001</v>
      </c>
    </row>
    <row r="106" spans="2:5" ht="17.25" customHeight="1" x14ac:dyDescent="0.25">
      <c r="B106" s="9" t="s">
        <v>52</v>
      </c>
      <c r="C106" s="70" t="s">
        <v>162</v>
      </c>
      <c r="D106" s="41">
        <f>D105*D56</f>
        <v>4.5461433253333343E-2</v>
      </c>
      <c r="E106" s="68">
        <f t="shared" si="2"/>
        <v>122.33671688472002</v>
      </c>
    </row>
    <row r="107" spans="2:5" ht="17.25" customHeight="1" x14ac:dyDescent="0.25">
      <c r="B107" s="177" t="s">
        <v>54</v>
      </c>
      <c r="C107" s="177"/>
      <c r="D107" s="40">
        <f>SUM(D105:D106)</f>
        <v>0.15968613992000003</v>
      </c>
      <c r="E107" s="62">
        <f>SUM(E105:E106)</f>
        <v>429.71540252472005</v>
      </c>
    </row>
    <row r="108" spans="2:5" ht="17.25" customHeight="1" x14ac:dyDescent="0.25">
      <c r="B108" s="25"/>
      <c r="C108" s="25"/>
      <c r="D108" s="25"/>
      <c r="E108" s="25"/>
    </row>
    <row r="109" spans="2:5" ht="17.25" customHeight="1" x14ac:dyDescent="0.25">
      <c r="B109" s="198" t="s">
        <v>95</v>
      </c>
      <c r="C109" s="198"/>
      <c r="D109" s="198"/>
      <c r="E109" s="71"/>
    </row>
    <row r="110" spans="2:5" ht="17.25" customHeight="1" x14ac:dyDescent="0.25">
      <c r="B110" s="38"/>
      <c r="C110" s="25"/>
      <c r="D110" s="25"/>
      <c r="E110" s="25"/>
    </row>
    <row r="111" spans="2:5" ht="17.25" customHeight="1" x14ac:dyDescent="0.25">
      <c r="B111" s="120" t="s">
        <v>96</v>
      </c>
      <c r="C111" s="59" t="s">
        <v>97</v>
      </c>
      <c r="D111" s="122" t="s">
        <v>20</v>
      </c>
      <c r="E111" s="120" t="s">
        <v>103</v>
      </c>
    </row>
    <row r="112" spans="2:5" ht="17.25" customHeight="1" x14ac:dyDescent="0.25">
      <c r="B112" s="121" t="s">
        <v>21</v>
      </c>
      <c r="C112" s="60" t="s">
        <v>163</v>
      </c>
      <c r="D112" s="37">
        <f>Parâmetros!G93</f>
        <v>7.4999999999999997E-2</v>
      </c>
      <c r="E112" s="68">
        <f>D112*E31</f>
        <v>201.82499999999999</v>
      </c>
    </row>
    <row r="113" spans="2:5" ht="17.25" customHeight="1" x14ac:dyDescent="0.25">
      <c r="B113" s="199" t="s">
        <v>41</v>
      </c>
      <c r="C113" s="199"/>
      <c r="D113" s="40">
        <f>SUM(D112)</f>
        <v>7.4999999999999997E-2</v>
      </c>
      <c r="E113" s="69">
        <f>SUM(E112)</f>
        <v>201.82499999999999</v>
      </c>
    </row>
    <row r="114" spans="2:5" ht="17.25" customHeight="1" x14ac:dyDescent="0.25">
      <c r="B114" s="25"/>
      <c r="C114" s="25"/>
      <c r="D114" s="25"/>
      <c r="E114" s="25"/>
    </row>
    <row r="115" spans="2:5" ht="17.25" customHeight="1" x14ac:dyDescent="0.25">
      <c r="B115" s="182" t="s">
        <v>164</v>
      </c>
      <c r="C115" s="182"/>
      <c r="D115" s="182"/>
      <c r="E115" s="182"/>
    </row>
    <row r="116" spans="2:5" ht="17.25" customHeight="1" x14ac:dyDescent="0.25">
      <c r="B116" s="38"/>
      <c r="C116" s="25"/>
      <c r="D116" s="25"/>
      <c r="E116" s="25"/>
    </row>
    <row r="117" spans="2:5" ht="17.25" customHeight="1" x14ac:dyDescent="0.25">
      <c r="B117" s="120">
        <v>4</v>
      </c>
      <c r="C117" s="177" t="s">
        <v>165</v>
      </c>
      <c r="D117" s="177"/>
      <c r="E117" s="120" t="s">
        <v>103</v>
      </c>
    </row>
    <row r="118" spans="2:5" ht="17.25" customHeight="1" x14ac:dyDescent="0.25">
      <c r="B118" s="121" t="s">
        <v>86</v>
      </c>
      <c r="C118" s="175" t="s">
        <v>166</v>
      </c>
      <c r="D118" s="175"/>
      <c r="E118" s="57">
        <f>E107</f>
        <v>429.71540252472005</v>
      </c>
    </row>
    <row r="119" spans="2:5" ht="17.25" customHeight="1" x14ac:dyDescent="0.25">
      <c r="B119" s="121" t="s">
        <v>96</v>
      </c>
      <c r="C119" s="175" t="s">
        <v>97</v>
      </c>
      <c r="D119" s="175"/>
      <c r="E119" s="57">
        <f>E113</f>
        <v>201.82499999999999</v>
      </c>
    </row>
    <row r="120" spans="2:5" ht="17.25" customHeight="1" x14ac:dyDescent="0.25">
      <c r="B120" s="177" t="s">
        <v>41</v>
      </c>
      <c r="C120" s="177"/>
      <c r="D120" s="177"/>
      <c r="E120" s="58">
        <f>SUM(E118:E119)</f>
        <v>631.54040252472009</v>
      </c>
    </row>
    <row r="121" spans="2:5" ht="17.25" customHeight="1" x14ac:dyDescent="0.25">
      <c r="B121" s="25"/>
      <c r="C121" s="25"/>
      <c r="D121" s="25"/>
      <c r="E121" s="25"/>
    </row>
    <row r="122" spans="2:5" ht="17.25" customHeight="1" x14ac:dyDescent="0.25">
      <c r="B122" s="25"/>
      <c r="C122" s="25"/>
      <c r="D122" s="25"/>
      <c r="E122" s="25"/>
    </row>
    <row r="123" spans="2:5" ht="17.25" customHeight="1" x14ac:dyDescent="0.25">
      <c r="B123" s="178" t="s">
        <v>101</v>
      </c>
      <c r="C123" s="178"/>
      <c r="D123" s="178"/>
      <c r="E123" s="178"/>
    </row>
    <row r="124" spans="2:5" ht="17.25" customHeight="1" x14ac:dyDescent="0.25">
      <c r="B124" s="25"/>
      <c r="C124" s="25"/>
      <c r="D124" s="25"/>
      <c r="E124" s="25"/>
    </row>
    <row r="125" spans="2:5" ht="17.25" customHeight="1" x14ac:dyDescent="0.25">
      <c r="B125" s="120">
        <v>5</v>
      </c>
      <c r="C125" s="177" t="s">
        <v>102</v>
      </c>
      <c r="D125" s="177"/>
      <c r="E125" s="120" t="s">
        <v>103</v>
      </c>
    </row>
    <row r="126" spans="2:5" ht="17.25" customHeight="1" x14ac:dyDescent="0.25">
      <c r="B126" s="121" t="s">
        <v>21</v>
      </c>
      <c r="C126" s="175" t="s">
        <v>167</v>
      </c>
      <c r="D126" s="175"/>
      <c r="E126" s="57">
        <f>Parâmetros!G100</f>
        <v>157.79083333333335</v>
      </c>
    </row>
    <row r="127" spans="2:5" ht="17.25" customHeight="1" x14ac:dyDescent="0.25">
      <c r="B127" s="121" t="s">
        <v>23</v>
      </c>
      <c r="C127" s="175" t="s">
        <v>9</v>
      </c>
      <c r="D127" s="175"/>
      <c r="E127" s="57">
        <f>Parâmetros!G101</f>
        <v>26.071999999999999</v>
      </c>
    </row>
    <row r="128" spans="2:5" ht="17.25" customHeight="1" x14ac:dyDescent="0.25">
      <c r="B128" s="121" t="s">
        <v>25</v>
      </c>
      <c r="C128" s="175" t="s">
        <v>10</v>
      </c>
      <c r="D128" s="175"/>
      <c r="E128" s="57">
        <f>Parâmetros!G103</f>
        <v>44.311799038461544</v>
      </c>
    </row>
    <row r="129" spans="2:5" ht="17.25" customHeight="1" x14ac:dyDescent="0.25">
      <c r="B129" s="121" t="s">
        <v>27</v>
      </c>
      <c r="C129" s="176" t="s">
        <v>168</v>
      </c>
      <c r="D129" s="176"/>
      <c r="E129" s="72">
        <f>Parâmetros!G104</f>
        <v>15</v>
      </c>
    </row>
    <row r="130" spans="2:5" ht="17.25" customHeight="1" x14ac:dyDescent="0.25">
      <c r="B130" s="121" t="s">
        <v>29</v>
      </c>
      <c r="C130" s="175" t="s">
        <v>75</v>
      </c>
      <c r="D130" s="175"/>
      <c r="E130" s="57">
        <f>Parâmetros!G105</f>
        <v>0</v>
      </c>
    </row>
    <row r="131" spans="2:5" ht="17.25" customHeight="1" x14ac:dyDescent="0.25">
      <c r="B131" s="177" t="s">
        <v>54</v>
      </c>
      <c r="C131" s="177"/>
      <c r="D131" s="177"/>
      <c r="E131" s="58">
        <f>SUM(E126:E130)</f>
        <v>243.1746323717949</v>
      </c>
    </row>
    <row r="132" spans="2:5" ht="17.25" customHeight="1" x14ac:dyDescent="0.25">
      <c r="B132" s="25"/>
      <c r="C132" s="25"/>
      <c r="D132" s="25"/>
      <c r="E132" s="25"/>
    </row>
    <row r="133" spans="2:5" ht="17.25" customHeight="1" x14ac:dyDescent="0.25">
      <c r="B133" s="25"/>
      <c r="C133" s="25"/>
      <c r="D133" s="25"/>
      <c r="E133" s="25"/>
    </row>
    <row r="134" spans="2:5" ht="17.25" customHeight="1" x14ac:dyDescent="0.25">
      <c r="B134" s="178" t="s">
        <v>109</v>
      </c>
      <c r="C134" s="178"/>
      <c r="D134" s="178"/>
      <c r="E134" s="178"/>
    </row>
    <row r="135" spans="2:5" ht="17.25" customHeight="1" x14ac:dyDescent="0.25">
      <c r="B135" s="25"/>
      <c r="C135" s="25"/>
      <c r="D135" s="25"/>
      <c r="E135" s="25"/>
    </row>
    <row r="136" spans="2:5" ht="17.25" customHeight="1" x14ac:dyDescent="0.25">
      <c r="B136" s="120">
        <v>6</v>
      </c>
      <c r="C136" s="73" t="s">
        <v>110</v>
      </c>
      <c r="D136" s="120" t="s">
        <v>20</v>
      </c>
      <c r="E136" s="120" t="s">
        <v>103</v>
      </c>
    </row>
    <row r="137" spans="2:5" ht="17.25" customHeight="1" x14ac:dyDescent="0.25">
      <c r="B137" s="121" t="s">
        <v>21</v>
      </c>
      <c r="C137" s="56" t="s">
        <v>169</v>
      </c>
      <c r="D137" s="74">
        <f>Parâmetros!E125</f>
        <v>0.06</v>
      </c>
      <c r="E137" s="75">
        <f>E154*D137</f>
        <v>370.42287025443022</v>
      </c>
    </row>
    <row r="138" spans="2:5" ht="17.25" customHeight="1" x14ac:dyDescent="0.25">
      <c r="B138" s="121" t="s">
        <v>23</v>
      </c>
      <c r="C138" s="56" t="s">
        <v>170</v>
      </c>
      <c r="D138" s="46">
        <f>Parâmetros!D125</f>
        <v>6.7900000000000002E-2</v>
      </c>
      <c r="E138" s="65">
        <f>D138*(E154+E137)</f>
        <v>444.34692772820603</v>
      </c>
    </row>
    <row r="139" spans="2:5" ht="17.25" customHeight="1" x14ac:dyDescent="0.25">
      <c r="B139" s="121" t="s">
        <v>25</v>
      </c>
      <c r="C139" s="56" t="s">
        <v>171</v>
      </c>
      <c r="D139" s="46">
        <f>SUM(D140:D142)</f>
        <v>6.6500000000000004E-2</v>
      </c>
      <c r="E139" s="65">
        <f>((E154+E137+E138)/(1-D139))*D139</f>
        <v>497.84060642510855</v>
      </c>
    </row>
    <row r="140" spans="2:5" ht="17.25" customHeight="1" x14ac:dyDescent="0.25">
      <c r="B140" s="121"/>
      <c r="C140" s="56" t="s">
        <v>172</v>
      </c>
      <c r="D140" s="45">
        <f>Parâmetros!G114</f>
        <v>3.6499999999999998E-2</v>
      </c>
      <c r="E140" s="65">
        <f>((E154+E137+E138)/(1-D139))*D140</f>
        <v>273.25085916566104</v>
      </c>
    </row>
    <row r="141" spans="2:5" ht="17.25" customHeight="1" x14ac:dyDescent="0.25">
      <c r="B141" s="121"/>
      <c r="C141" s="56" t="s">
        <v>114</v>
      </c>
      <c r="D141" s="46">
        <f>Parâmetros!G115</f>
        <v>0</v>
      </c>
      <c r="E141" s="65">
        <f>((E154+E137+E138)/(1-D139))*D141</f>
        <v>0</v>
      </c>
    </row>
    <row r="142" spans="2:5" ht="17.25" customHeight="1" x14ac:dyDescent="0.25">
      <c r="B142" s="121"/>
      <c r="C142" s="56" t="s">
        <v>173</v>
      </c>
      <c r="D142" s="150">
        <f>Parâmetros!G125</f>
        <v>0.03</v>
      </c>
      <c r="E142" s="65">
        <f>((E154+E137+E138)/(1-D139))*D142</f>
        <v>224.58974725944745</v>
      </c>
    </row>
    <row r="143" spans="2:5" ht="17.25" customHeight="1" x14ac:dyDescent="0.25">
      <c r="B143" s="177" t="s">
        <v>54</v>
      </c>
      <c r="C143" s="177"/>
      <c r="D143" s="21">
        <f>SUM(D137:D139)</f>
        <v>0.19440000000000002</v>
      </c>
      <c r="E143" s="58">
        <f>SUM(E137:E142)</f>
        <v>1810.4510108328532</v>
      </c>
    </row>
    <row r="144" spans="2:5" ht="17.25" customHeight="1" x14ac:dyDescent="0.25">
      <c r="B144" s="25"/>
      <c r="C144" s="25"/>
      <c r="D144" s="25"/>
      <c r="E144" s="25"/>
    </row>
    <row r="145" spans="2:5" ht="17.25" customHeight="1" x14ac:dyDescent="0.25">
      <c r="B145" s="25"/>
      <c r="C145" s="25"/>
      <c r="D145" s="25"/>
      <c r="E145" s="25"/>
    </row>
    <row r="146" spans="2:5" ht="17.25" customHeight="1" x14ac:dyDescent="0.25">
      <c r="B146" s="178" t="s">
        <v>174</v>
      </c>
      <c r="C146" s="178"/>
      <c r="D146" s="178"/>
      <c r="E146" s="178"/>
    </row>
    <row r="147" spans="2:5" ht="17.25" customHeight="1" x14ac:dyDescent="0.25">
      <c r="B147" s="25"/>
      <c r="C147" s="25"/>
      <c r="D147" s="25"/>
      <c r="E147" s="25"/>
    </row>
    <row r="148" spans="2:5" ht="17.25" customHeight="1" x14ac:dyDescent="0.25">
      <c r="B148" s="120"/>
      <c r="C148" s="177" t="s">
        <v>175</v>
      </c>
      <c r="D148" s="177"/>
      <c r="E148" s="120" t="s">
        <v>103</v>
      </c>
    </row>
    <row r="149" spans="2:5" ht="17.25" customHeight="1" x14ac:dyDescent="0.25">
      <c r="B149" s="120" t="s">
        <v>21</v>
      </c>
      <c r="C149" s="175" t="s">
        <v>18</v>
      </c>
      <c r="D149" s="175"/>
      <c r="E149" s="57">
        <f>E31</f>
        <v>2691</v>
      </c>
    </row>
    <row r="150" spans="2:5" ht="17.25" customHeight="1" x14ac:dyDescent="0.25">
      <c r="B150" s="120" t="s">
        <v>23</v>
      </c>
      <c r="C150" s="175" t="s">
        <v>35</v>
      </c>
      <c r="D150" s="175"/>
      <c r="E150" s="57">
        <f>E78</f>
        <v>2428.4948193439891</v>
      </c>
    </row>
    <row r="151" spans="2:5" ht="17.25" customHeight="1" x14ac:dyDescent="0.25">
      <c r="B151" s="120" t="s">
        <v>25</v>
      </c>
      <c r="C151" s="175" t="s">
        <v>76</v>
      </c>
      <c r="D151" s="175"/>
      <c r="E151" s="57">
        <f>E90</f>
        <v>179.50465000000003</v>
      </c>
    </row>
    <row r="152" spans="2:5" ht="17.25" customHeight="1" x14ac:dyDescent="0.25">
      <c r="B152" s="120" t="s">
        <v>27</v>
      </c>
      <c r="C152" s="175" t="s">
        <v>84</v>
      </c>
      <c r="D152" s="175"/>
      <c r="E152" s="57">
        <f>E120</f>
        <v>631.54040252472009</v>
      </c>
    </row>
    <row r="153" spans="2:5" ht="17.25" customHeight="1" x14ac:dyDescent="0.25">
      <c r="B153" s="120" t="s">
        <v>29</v>
      </c>
      <c r="C153" s="175" t="s">
        <v>101</v>
      </c>
      <c r="D153" s="175"/>
      <c r="E153" s="57">
        <f>E131</f>
        <v>243.1746323717949</v>
      </c>
    </row>
    <row r="154" spans="2:5" ht="17.25" customHeight="1" x14ac:dyDescent="0.25">
      <c r="B154" s="177" t="s">
        <v>176</v>
      </c>
      <c r="C154" s="177"/>
      <c r="D154" s="177"/>
      <c r="E154" s="62">
        <f>SUM(E149:E153)</f>
        <v>6173.7145042405036</v>
      </c>
    </row>
    <row r="155" spans="2:5" ht="17.25" customHeight="1" x14ac:dyDescent="0.25">
      <c r="B155" s="120" t="s">
        <v>31</v>
      </c>
      <c r="C155" s="175" t="s">
        <v>177</v>
      </c>
      <c r="D155" s="175"/>
      <c r="E155" s="57">
        <f>E143</f>
        <v>1810.4510108328532</v>
      </c>
    </row>
    <row r="156" spans="2:5" ht="17.25" customHeight="1" x14ac:dyDescent="0.25">
      <c r="B156" s="177" t="s">
        <v>178</v>
      </c>
      <c r="C156" s="177"/>
      <c r="D156" s="177"/>
      <c r="E156" s="62">
        <f>TRUNC(SUM(E154:E155),2)</f>
        <v>7984.16</v>
      </c>
    </row>
    <row r="157" spans="2:5" ht="17.25" customHeight="1" x14ac:dyDescent="0.25">
      <c r="B157" s="25"/>
      <c r="C157" s="25"/>
      <c r="D157" s="25"/>
      <c r="E157" s="25"/>
    </row>
    <row r="158" spans="2:5" ht="17.25" customHeight="1" x14ac:dyDescent="0.25">
      <c r="B158" s="178" t="s">
        <v>179</v>
      </c>
      <c r="C158" s="178"/>
      <c r="D158" s="178"/>
      <c r="E158" s="178"/>
    </row>
    <row r="159" spans="2:5" ht="17.25" customHeight="1" x14ac:dyDescent="0.25">
      <c r="B159" s="25"/>
      <c r="C159" s="25"/>
      <c r="D159" s="25"/>
      <c r="E159" s="25"/>
    </row>
    <row r="160" spans="2:5" ht="17.25" customHeight="1" x14ac:dyDescent="0.25">
      <c r="B160" s="25"/>
      <c r="C160" s="196" t="s">
        <v>180</v>
      </c>
      <c r="D160" s="196"/>
      <c r="E160" s="76">
        <f>E156</f>
        <v>7984.16</v>
      </c>
    </row>
    <row r="161" spans="2:5" ht="17.25" customHeight="1" x14ac:dyDescent="0.25">
      <c r="B161" s="25"/>
      <c r="C161" s="196" t="s">
        <v>133</v>
      </c>
      <c r="D161" s="196"/>
      <c r="E161" s="77">
        <f>D19</f>
        <v>1</v>
      </c>
    </row>
    <row r="162" spans="2:5" ht="17.25" customHeight="1" x14ac:dyDescent="0.25">
      <c r="B162" s="25"/>
      <c r="C162" s="197" t="s">
        <v>181</v>
      </c>
      <c r="D162" s="197"/>
      <c r="E162" s="78">
        <f>E160*E161</f>
        <v>7984.16</v>
      </c>
    </row>
    <row r="163" spans="2:5" ht="17.25" customHeight="1" x14ac:dyDescent="0.25">
      <c r="B163" s="25"/>
      <c r="C163" s="25"/>
      <c r="D163" s="25"/>
      <c r="E163" s="25"/>
    </row>
    <row r="164" spans="2:5" ht="17.25" customHeight="1" x14ac:dyDescent="0.25">
      <c r="B164" s="25"/>
      <c r="C164" s="25"/>
      <c r="D164" s="25"/>
      <c r="E164" s="25"/>
    </row>
    <row r="165" spans="2:5" ht="17.25" customHeight="1" x14ac:dyDescent="0.25">
      <c r="B165" s="25"/>
      <c r="C165" s="25"/>
      <c r="D165" s="25"/>
      <c r="E165" s="25"/>
    </row>
    <row r="166" spans="2:5" ht="17.25" customHeight="1" x14ac:dyDescent="0.25">
      <c r="B166" s="25"/>
      <c r="C166" s="25"/>
      <c r="D166" s="25"/>
      <c r="E166" s="25"/>
    </row>
    <row r="167" spans="2:5" ht="17.25" customHeight="1" x14ac:dyDescent="0.25">
      <c r="B167" s="25"/>
      <c r="C167" s="25"/>
      <c r="D167" s="25"/>
      <c r="E167" s="25"/>
    </row>
    <row r="168" spans="2:5" ht="17.25" customHeight="1" x14ac:dyDescent="0.25">
      <c r="B168" s="25"/>
      <c r="C168" s="25"/>
      <c r="D168" s="25"/>
      <c r="E168" s="25"/>
    </row>
    <row r="169" spans="2:5" ht="17.25" customHeight="1" x14ac:dyDescent="0.25">
      <c r="B169" s="25"/>
      <c r="C169" s="25"/>
      <c r="D169" s="25"/>
      <c r="E169" s="25"/>
    </row>
    <row r="170" spans="2:5" ht="17.25" customHeight="1" x14ac:dyDescent="0.25">
      <c r="B170" s="25"/>
      <c r="C170" s="25"/>
      <c r="D170" s="25"/>
      <c r="E170" s="25"/>
    </row>
    <row r="171" spans="2:5" ht="17.25" customHeight="1" x14ac:dyDescent="0.25">
      <c r="B171" s="25"/>
      <c r="C171" s="25"/>
      <c r="D171" s="25"/>
      <c r="E171" s="25"/>
    </row>
    <row r="172" spans="2:5" ht="17.25" customHeight="1" x14ac:dyDescent="0.25">
      <c r="B172" s="25"/>
      <c r="C172" s="25"/>
      <c r="D172" s="25"/>
      <c r="E172" s="25"/>
    </row>
    <row r="173" spans="2:5" ht="17.25" customHeight="1" x14ac:dyDescent="0.25">
      <c r="B173" s="25"/>
      <c r="C173" s="25"/>
      <c r="D173" s="25"/>
      <c r="E173" s="25"/>
    </row>
    <row r="174" spans="2:5" ht="17.25" customHeight="1" x14ac:dyDescent="0.25">
      <c r="B174" s="25"/>
      <c r="C174" s="25"/>
      <c r="D174" s="25"/>
      <c r="E174" s="25"/>
    </row>
    <row r="175" spans="2:5" ht="17.25" customHeight="1" x14ac:dyDescent="0.25">
      <c r="B175" s="25"/>
      <c r="C175" s="25"/>
      <c r="D175" s="25"/>
      <c r="E175" s="25"/>
    </row>
    <row r="176" spans="2:5" ht="17.25" customHeight="1" x14ac:dyDescent="0.25">
      <c r="B176" s="25"/>
      <c r="C176" s="25"/>
      <c r="D176" s="25"/>
      <c r="E176" s="25"/>
    </row>
    <row r="177" spans="2:5" ht="17.25" customHeight="1" x14ac:dyDescent="0.25">
      <c r="B177" s="25"/>
      <c r="C177" s="25"/>
      <c r="D177" s="25"/>
      <c r="E177" s="25"/>
    </row>
    <row r="178" spans="2:5" ht="17.25" customHeight="1" x14ac:dyDescent="0.25">
      <c r="B178" s="25"/>
      <c r="C178" s="25"/>
      <c r="D178" s="25"/>
      <c r="E178" s="25"/>
    </row>
    <row r="179" spans="2:5" ht="17.25" customHeight="1" x14ac:dyDescent="0.25">
      <c r="B179" s="25"/>
      <c r="C179" s="25"/>
      <c r="D179" s="25"/>
      <c r="E179" s="25"/>
    </row>
    <row r="180" spans="2:5" ht="17.25" customHeight="1" x14ac:dyDescent="0.25">
      <c r="B180" s="25"/>
      <c r="C180" s="25"/>
      <c r="D180" s="25"/>
      <c r="E180" s="25"/>
    </row>
    <row r="181" spans="2:5" ht="17.25" customHeight="1" x14ac:dyDescent="0.25">
      <c r="B181" s="25"/>
      <c r="C181" s="25"/>
      <c r="D181" s="25"/>
      <c r="E181" s="25"/>
    </row>
    <row r="182" spans="2:5" ht="17.25" customHeight="1" x14ac:dyDescent="0.25">
      <c r="B182" s="25"/>
      <c r="C182" s="25"/>
      <c r="D182" s="25"/>
      <c r="E182" s="25"/>
    </row>
    <row r="183" spans="2:5" ht="17.25" customHeight="1" x14ac:dyDescent="0.25">
      <c r="B183" s="25"/>
      <c r="C183" s="25"/>
      <c r="D183" s="25"/>
      <c r="E183" s="25"/>
    </row>
    <row r="184" spans="2:5" ht="17.25" customHeight="1" x14ac:dyDescent="0.25">
      <c r="B184" s="25"/>
      <c r="C184" s="25"/>
      <c r="D184" s="25"/>
      <c r="E184" s="25"/>
    </row>
    <row r="185" spans="2:5" ht="17.25" customHeight="1" x14ac:dyDescent="0.25">
      <c r="B185" s="25"/>
      <c r="C185" s="25"/>
      <c r="D185" s="25"/>
      <c r="E185" s="25"/>
    </row>
    <row r="186" spans="2:5" ht="17.25" customHeight="1" x14ac:dyDescent="0.25">
      <c r="B186" s="25"/>
      <c r="C186" s="25"/>
      <c r="D186" s="25"/>
      <c r="E186" s="25"/>
    </row>
    <row r="187" spans="2:5" ht="17.25" customHeight="1" x14ac:dyDescent="0.25">
      <c r="B187" s="25"/>
      <c r="C187" s="25"/>
      <c r="D187" s="25"/>
      <c r="E187" s="25"/>
    </row>
    <row r="188" spans="2:5" ht="17.25" customHeight="1" x14ac:dyDescent="0.25">
      <c r="B188" s="25"/>
      <c r="C188" s="25"/>
      <c r="D188" s="25"/>
      <c r="E188" s="25"/>
    </row>
    <row r="189" spans="2:5" ht="17.25" customHeight="1" x14ac:dyDescent="0.25">
      <c r="B189" s="25"/>
      <c r="C189" s="25"/>
      <c r="D189" s="25"/>
      <c r="E189" s="25"/>
    </row>
    <row r="190" spans="2:5" ht="17.25" customHeight="1" x14ac:dyDescent="0.25">
      <c r="B190" s="25"/>
      <c r="C190" s="25"/>
      <c r="D190" s="25"/>
      <c r="E190" s="25"/>
    </row>
    <row r="191" spans="2:5" ht="17.25" customHeight="1" x14ac:dyDescent="0.25">
      <c r="B191" s="25"/>
      <c r="C191" s="25"/>
      <c r="D191" s="25"/>
      <c r="E191" s="25"/>
    </row>
    <row r="192" spans="2:5" ht="17.25" customHeight="1" x14ac:dyDescent="0.25">
      <c r="B192" s="25"/>
      <c r="C192" s="25"/>
      <c r="D192" s="25"/>
      <c r="E192" s="25"/>
    </row>
    <row r="193" spans="2:5" ht="17.25" customHeight="1" x14ac:dyDescent="0.25">
      <c r="B193" s="25"/>
      <c r="C193" s="25"/>
      <c r="D193" s="25"/>
      <c r="E193" s="25"/>
    </row>
    <row r="194" spans="2:5" ht="17.25" customHeight="1" x14ac:dyDescent="0.25">
      <c r="B194" s="25"/>
      <c r="C194" s="25"/>
      <c r="D194" s="25"/>
      <c r="E194" s="25"/>
    </row>
    <row r="195" spans="2:5" ht="17.25" customHeight="1" x14ac:dyDescent="0.25">
      <c r="B195" s="25"/>
      <c r="C195" s="25"/>
      <c r="D195" s="25"/>
      <c r="E195" s="25"/>
    </row>
    <row r="196" spans="2:5" ht="17.25" customHeight="1" x14ac:dyDescent="0.25">
      <c r="B196" s="25"/>
      <c r="C196" s="25"/>
      <c r="D196" s="25"/>
      <c r="E196" s="25"/>
    </row>
    <row r="197" spans="2:5" ht="17.25" customHeight="1" x14ac:dyDescent="0.25">
      <c r="B197" s="25"/>
      <c r="C197" s="25"/>
      <c r="D197" s="25"/>
      <c r="E197" s="25"/>
    </row>
    <row r="198" spans="2:5" ht="17.25" customHeight="1" x14ac:dyDescent="0.25">
      <c r="B198" s="25"/>
      <c r="C198" s="25"/>
      <c r="D198" s="25"/>
      <c r="E198" s="25"/>
    </row>
    <row r="199" spans="2:5" ht="17.25" customHeight="1" x14ac:dyDescent="0.25">
      <c r="B199" s="25"/>
      <c r="C199" s="25"/>
      <c r="D199" s="25"/>
      <c r="E199" s="25"/>
    </row>
    <row r="200" spans="2:5" ht="17.25" customHeight="1" x14ac:dyDescent="0.25">
      <c r="B200" s="25"/>
      <c r="C200" s="25"/>
      <c r="D200" s="25"/>
      <c r="E200" s="25"/>
    </row>
    <row r="201" spans="2:5" ht="17.25" customHeight="1" x14ac:dyDescent="0.25">
      <c r="B201" s="25"/>
      <c r="C201" s="25"/>
      <c r="D201" s="25"/>
      <c r="E201" s="25"/>
    </row>
    <row r="202" spans="2:5" ht="17.25" customHeight="1" x14ac:dyDescent="0.25">
      <c r="B202" s="25"/>
      <c r="C202" s="25"/>
      <c r="D202" s="25"/>
      <c r="E202" s="25"/>
    </row>
    <row r="203" spans="2:5" ht="17.25" customHeight="1" x14ac:dyDescent="0.25">
      <c r="B203" s="25"/>
      <c r="C203" s="25"/>
      <c r="D203" s="25"/>
      <c r="E203" s="25"/>
    </row>
    <row r="204" spans="2:5" ht="17.25" customHeight="1" x14ac:dyDescent="0.25">
      <c r="B204" s="25"/>
      <c r="C204" s="25"/>
      <c r="D204" s="25"/>
      <c r="E204" s="25"/>
    </row>
    <row r="205" spans="2:5" ht="17.25" customHeight="1" x14ac:dyDescent="0.25">
      <c r="B205" s="25"/>
      <c r="C205" s="25"/>
      <c r="D205" s="25"/>
      <c r="E205" s="25"/>
    </row>
    <row r="206" spans="2:5" ht="17.25" customHeight="1" x14ac:dyDescent="0.25">
      <c r="B206" s="25"/>
      <c r="C206" s="25"/>
      <c r="D206" s="25"/>
      <c r="E206" s="25"/>
    </row>
    <row r="207" spans="2:5" ht="17.25" customHeight="1" x14ac:dyDescent="0.25">
      <c r="B207" s="25"/>
      <c r="C207" s="25"/>
      <c r="D207" s="25"/>
      <c r="E207" s="25"/>
    </row>
    <row r="208" spans="2:5" ht="17.25" customHeight="1" x14ac:dyDescent="0.25">
      <c r="B208" s="25"/>
      <c r="C208" s="25"/>
      <c r="D208" s="25"/>
      <c r="E208" s="25"/>
    </row>
    <row r="209" spans="2:5" ht="17.25" customHeight="1" x14ac:dyDescent="0.25">
      <c r="B209" s="25"/>
      <c r="C209" s="25"/>
      <c r="D209" s="25"/>
      <c r="E209" s="25"/>
    </row>
    <row r="210" spans="2:5" ht="17.25" customHeight="1" x14ac:dyDescent="0.25">
      <c r="B210" s="25"/>
      <c r="C210" s="25"/>
      <c r="D210" s="25"/>
      <c r="E210" s="25"/>
    </row>
    <row r="211" spans="2:5" ht="17.25" customHeight="1" x14ac:dyDescent="0.25">
      <c r="B211" s="25"/>
      <c r="C211" s="25"/>
      <c r="D211" s="25"/>
      <c r="E211" s="25"/>
    </row>
    <row r="212" spans="2:5" ht="17.25" customHeight="1" x14ac:dyDescent="0.25">
      <c r="B212" s="25"/>
      <c r="C212" s="25"/>
      <c r="D212" s="25"/>
      <c r="E212" s="25"/>
    </row>
    <row r="213" spans="2:5" ht="17.25" customHeight="1" x14ac:dyDescent="0.25">
      <c r="B213" s="25"/>
      <c r="C213" s="25"/>
      <c r="D213" s="25"/>
      <c r="E213" s="25"/>
    </row>
    <row r="214" spans="2:5" ht="17.25" customHeight="1" x14ac:dyDescent="0.25">
      <c r="B214" s="25"/>
      <c r="C214" s="25"/>
      <c r="D214" s="25"/>
      <c r="E214" s="25"/>
    </row>
    <row r="215" spans="2:5" ht="17.25" customHeight="1" x14ac:dyDescent="0.25">
      <c r="B215" s="25"/>
      <c r="C215" s="25"/>
      <c r="D215" s="25"/>
      <c r="E215" s="25"/>
    </row>
    <row r="216" spans="2:5" ht="17.25" customHeight="1" x14ac:dyDescent="0.25">
      <c r="B216" s="25"/>
      <c r="C216" s="25"/>
      <c r="D216" s="25"/>
      <c r="E216" s="25"/>
    </row>
    <row r="217" spans="2:5" ht="17.25" customHeight="1" x14ac:dyDescent="0.25">
      <c r="B217" s="25"/>
      <c r="C217" s="25"/>
      <c r="D217" s="25"/>
      <c r="E217" s="25"/>
    </row>
    <row r="218" spans="2:5" ht="17.25" customHeight="1" x14ac:dyDescent="0.25">
      <c r="B218" s="25"/>
      <c r="C218" s="25"/>
      <c r="D218" s="25"/>
      <c r="E218" s="25"/>
    </row>
    <row r="219" spans="2:5" ht="17.25" customHeight="1" x14ac:dyDescent="0.25">
      <c r="B219" s="25"/>
      <c r="C219" s="25"/>
      <c r="D219" s="25"/>
      <c r="E219" s="25"/>
    </row>
    <row r="220" spans="2:5" ht="17.25" customHeight="1" x14ac:dyDescent="0.25">
      <c r="B220" s="25"/>
      <c r="C220" s="25"/>
      <c r="D220" s="25"/>
      <c r="E220" s="25"/>
    </row>
    <row r="221" spans="2:5" ht="17.25" customHeight="1" x14ac:dyDescent="0.25">
      <c r="B221" s="25"/>
      <c r="C221" s="25"/>
      <c r="D221" s="25"/>
      <c r="E221" s="25"/>
    </row>
    <row r="222" spans="2:5" ht="17.25" customHeight="1" x14ac:dyDescent="0.25">
      <c r="B222" s="25"/>
      <c r="C222" s="25"/>
      <c r="D222" s="25"/>
      <c r="E222" s="25"/>
    </row>
    <row r="223" spans="2:5" ht="17.25" customHeight="1" x14ac:dyDescent="0.25">
      <c r="B223" s="25"/>
      <c r="C223" s="25"/>
      <c r="D223" s="25"/>
      <c r="E223" s="25"/>
    </row>
    <row r="224" spans="2:5" ht="17.25" customHeight="1" x14ac:dyDescent="0.25">
      <c r="B224" s="25"/>
      <c r="C224" s="25"/>
      <c r="D224" s="25"/>
      <c r="E224" s="25"/>
    </row>
    <row r="225" spans="2:5" ht="17.25" customHeight="1" x14ac:dyDescent="0.25">
      <c r="B225" s="25"/>
      <c r="C225" s="25"/>
      <c r="D225" s="25"/>
      <c r="E225" s="25"/>
    </row>
    <row r="226" spans="2:5" ht="17.25" customHeight="1" x14ac:dyDescent="0.25">
      <c r="B226" s="25"/>
      <c r="C226" s="25"/>
      <c r="D226" s="25"/>
      <c r="E226" s="25"/>
    </row>
    <row r="227" spans="2:5" ht="17.25" customHeight="1" x14ac:dyDescent="0.25">
      <c r="B227" s="25"/>
      <c r="C227" s="25"/>
      <c r="D227" s="25"/>
      <c r="E227" s="25"/>
    </row>
    <row r="228" spans="2:5" ht="17.25" customHeight="1" x14ac:dyDescent="0.25">
      <c r="B228" s="25"/>
      <c r="C228" s="25"/>
      <c r="D228" s="25"/>
      <c r="E228" s="25"/>
    </row>
    <row r="229" spans="2:5" ht="17.25" customHeight="1" x14ac:dyDescent="0.25">
      <c r="B229" s="25"/>
      <c r="C229" s="25"/>
      <c r="D229" s="25"/>
      <c r="E229" s="25"/>
    </row>
    <row r="230" spans="2:5" ht="17.25" customHeight="1" x14ac:dyDescent="0.25">
      <c r="B230" s="25"/>
      <c r="C230" s="25"/>
      <c r="D230" s="25"/>
      <c r="E230" s="25"/>
    </row>
    <row r="231" spans="2:5" ht="17.25" customHeight="1" x14ac:dyDescent="0.25">
      <c r="B231" s="25"/>
      <c r="C231" s="25"/>
      <c r="D231" s="25"/>
      <c r="E231" s="25"/>
    </row>
    <row r="232" spans="2:5" ht="17.25" customHeight="1" x14ac:dyDescent="0.25">
      <c r="B232" s="25"/>
      <c r="C232" s="25"/>
      <c r="D232" s="25"/>
      <c r="E232" s="25"/>
    </row>
    <row r="233" spans="2:5" ht="17.25" customHeight="1" x14ac:dyDescent="0.25">
      <c r="B233" s="25"/>
      <c r="C233" s="25"/>
      <c r="D233" s="25"/>
      <c r="E233" s="25"/>
    </row>
    <row r="234" spans="2:5" ht="17.25" customHeight="1" x14ac:dyDescent="0.25">
      <c r="B234" s="25"/>
      <c r="C234" s="25"/>
      <c r="D234" s="25"/>
      <c r="E234" s="25"/>
    </row>
    <row r="235" spans="2:5" ht="17.25" customHeight="1" x14ac:dyDescent="0.25">
      <c r="B235" s="25"/>
      <c r="C235" s="25"/>
      <c r="D235" s="25"/>
      <c r="E235" s="25"/>
    </row>
    <row r="236" spans="2:5" ht="17.25" customHeight="1" x14ac:dyDescent="0.25">
      <c r="B236" s="25"/>
      <c r="C236" s="25"/>
      <c r="D236" s="25"/>
      <c r="E236" s="25"/>
    </row>
    <row r="237" spans="2:5" ht="17.25" customHeight="1" x14ac:dyDescent="0.25">
      <c r="B237" s="25"/>
      <c r="C237" s="25"/>
      <c r="D237" s="25"/>
      <c r="E237" s="25"/>
    </row>
    <row r="238" spans="2:5" ht="17.25" customHeight="1" x14ac:dyDescent="0.25">
      <c r="B238" s="25"/>
      <c r="C238" s="25"/>
      <c r="D238" s="25"/>
      <c r="E238" s="25"/>
    </row>
    <row r="239" spans="2:5" ht="17.25" customHeight="1" x14ac:dyDescent="0.25">
      <c r="B239" s="25"/>
      <c r="C239" s="25"/>
      <c r="D239" s="25"/>
      <c r="E239" s="25"/>
    </row>
    <row r="240" spans="2:5" ht="17.25" customHeight="1" x14ac:dyDescent="0.25">
      <c r="B240" s="25"/>
      <c r="C240" s="25"/>
      <c r="D240" s="25"/>
      <c r="E240" s="25"/>
    </row>
    <row r="241" spans="2:5" ht="17.25" customHeight="1" x14ac:dyDescent="0.25">
      <c r="B241" s="25"/>
      <c r="C241" s="25"/>
      <c r="D241" s="25"/>
      <c r="E241" s="25"/>
    </row>
    <row r="242" spans="2:5" ht="17.25" customHeight="1" x14ac:dyDescent="0.25">
      <c r="B242" s="25"/>
      <c r="C242" s="25"/>
      <c r="D242" s="25"/>
      <c r="E242" s="25"/>
    </row>
    <row r="243" spans="2:5" ht="17.25" customHeight="1" x14ac:dyDescent="0.25">
      <c r="B243" s="25"/>
      <c r="C243" s="25"/>
      <c r="D243" s="25"/>
      <c r="E243" s="25"/>
    </row>
    <row r="244" spans="2:5" ht="17.25" customHeight="1" x14ac:dyDescent="0.25">
      <c r="B244" s="25"/>
      <c r="C244" s="25"/>
      <c r="D244" s="25"/>
      <c r="E244" s="25"/>
    </row>
    <row r="245" spans="2:5" ht="17.25" customHeight="1" x14ac:dyDescent="0.25">
      <c r="B245" s="25"/>
      <c r="C245" s="25"/>
      <c r="D245" s="25"/>
      <c r="E245" s="25"/>
    </row>
    <row r="246" spans="2:5" ht="17.25" customHeight="1" x14ac:dyDescent="0.25">
      <c r="B246" s="25"/>
      <c r="C246" s="25"/>
      <c r="D246" s="25"/>
      <c r="E246" s="25"/>
    </row>
    <row r="247" spans="2:5" ht="17.25" customHeight="1" x14ac:dyDescent="0.25">
      <c r="B247" s="25"/>
      <c r="C247" s="25"/>
      <c r="D247" s="25"/>
      <c r="E247" s="25"/>
    </row>
    <row r="248" spans="2:5" ht="17.25" customHeight="1" x14ac:dyDescent="0.25">
      <c r="B248" s="25"/>
      <c r="C248" s="25"/>
      <c r="D248" s="25"/>
      <c r="E248" s="25"/>
    </row>
    <row r="249" spans="2:5" ht="17.25" customHeight="1" x14ac:dyDescent="0.25">
      <c r="B249" s="25"/>
      <c r="C249" s="25"/>
      <c r="D249" s="25"/>
      <c r="E249" s="25"/>
    </row>
    <row r="250" spans="2:5" ht="17.25" customHeight="1" x14ac:dyDescent="0.25">
      <c r="B250" s="25"/>
      <c r="C250" s="25"/>
      <c r="D250" s="25"/>
      <c r="E250" s="25"/>
    </row>
    <row r="251" spans="2:5" ht="17.25" customHeight="1" x14ac:dyDescent="0.25">
      <c r="B251" s="25"/>
      <c r="C251" s="25"/>
      <c r="D251" s="25"/>
      <c r="E251" s="25"/>
    </row>
    <row r="252" spans="2:5" ht="17.25" customHeight="1" x14ac:dyDescent="0.25">
      <c r="B252" s="25"/>
      <c r="C252" s="25"/>
      <c r="D252" s="25"/>
      <c r="E252" s="25"/>
    </row>
    <row r="253" spans="2:5" ht="17.25" customHeight="1" x14ac:dyDescent="0.25">
      <c r="B253" s="25"/>
      <c r="C253" s="25"/>
      <c r="D253" s="25"/>
      <c r="E253" s="25"/>
    </row>
    <row r="254" spans="2:5" ht="17.25" customHeight="1" x14ac:dyDescent="0.25">
      <c r="B254" s="25"/>
      <c r="C254" s="25"/>
      <c r="D254" s="25"/>
      <c r="E254" s="25"/>
    </row>
    <row r="255" spans="2:5" ht="17.25" customHeight="1" x14ac:dyDescent="0.25">
      <c r="B255" s="25"/>
      <c r="C255" s="25"/>
      <c r="D255" s="25"/>
      <c r="E255" s="25"/>
    </row>
    <row r="256" spans="2:5" ht="17.25" customHeight="1" x14ac:dyDescent="0.25">
      <c r="B256" s="25"/>
      <c r="C256" s="25"/>
      <c r="D256" s="25"/>
      <c r="E256" s="25"/>
    </row>
    <row r="257" spans="2:5" ht="17.25" customHeight="1" x14ac:dyDescent="0.25">
      <c r="B257" s="25"/>
      <c r="C257" s="25"/>
      <c r="D257" s="25"/>
      <c r="E257" s="25"/>
    </row>
    <row r="258" spans="2:5" ht="17.25" customHeight="1" x14ac:dyDescent="0.25">
      <c r="B258" s="25"/>
      <c r="C258" s="25"/>
      <c r="D258" s="25"/>
      <c r="E258" s="25"/>
    </row>
    <row r="259" spans="2:5" ht="17.25" customHeight="1" x14ac:dyDescent="0.25">
      <c r="B259" s="25"/>
      <c r="C259" s="25"/>
      <c r="D259" s="25"/>
      <c r="E259" s="25"/>
    </row>
    <row r="260" spans="2:5" ht="17.25" customHeight="1" x14ac:dyDescent="0.25">
      <c r="B260" s="25"/>
      <c r="C260" s="25"/>
      <c r="D260" s="25"/>
      <c r="E260" s="25"/>
    </row>
    <row r="261" spans="2:5" ht="17.25" customHeight="1" x14ac:dyDescent="0.25">
      <c r="B261" s="25"/>
      <c r="C261" s="25"/>
      <c r="D261" s="25"/>
      <c r="E261" s="25"/>
    </row>
    <row r="262" spans="2:5" ht="17.25" customHeight="1" x14ac:dyDescent="0.25">
      <c r="B262" s="25"/>
      <c r="C262" s="25"/>
      <c r="D262" s="25"/>
      <c r="E262" s="25"/>
    </row>
    <row r="263" spans="2:5" ht="17.25" customHeight="1" x14ac:dyDescent="0.25">
      <c r="B263" s="25"/>
      <c r="C263" s="25"/>
      <c r="D263" s="25"/>
      <c r="E263" s="25"/>
    </row>
    <row r="264" spans="2:5" ht="17.25" customHeight="1" x14ac:dyDescent="0.25">
      <c r="B264" s="25"/>
      <c r="C264" s="25"/>
      <c r="D264" s="25"/>
      <c r="E264" s="25"/>
    </row>
    <row r="265" spans="2:5" ht="17.25" customHeight="1" x14ac:dyDescent="0.25">
      <c r="B265" s="25"/>
      <c r="C265" s="25"/>
      <c r="D265" s="25"/>
      <c r="E265" s="25"/>
    </row>
    <row r="266" spans="2:5" ht="17.25" customHeight="1" x14ac:dyDescent="0.25">
      <c r="B266" s="25"/>
      <c r="C266" s="25"/>
      <c r="D266" s="25"/>
      <c r="E266" s="25"/>
    </row>
    <row r="267" spans="2:5" ht="17.25" customHeight="1" x14ac:dyDescent="0.25">
      <c r="B267" s="25"/>
      <c r="C267" s="25"/>
      <c r="D267" s="25"/>
      <c r="E267" s="25"/>
    </row>
    <row r="268" spans="2:5" ht="17.25" customHeight="1" x14ac:dyDescent="0.25">
      <c r="B268" s="25"/>
      <c r="C268" s="25"/>
      <c r="D268" s="25"/>
      <c r="E268" s="25"/>
    </row>
    <row r="269" spans="2:5" ht="17.25" customHeight="1" x14ac:dyDescent="0.25">
      <c r="B269" s="25"/>
      <c r="C269" s="25"/>
      <c r="D269" s="25"/>
      <c r="E269" s="25"/>
    </row>
    <row r="270" spans="2:5" ht="17.25" customHeight="1" x14ac:dyDescent="0.25">
      <c r="B270" s="25"/>
      <c r="C270" s="25"/>
      <c r="D270" s="25"/>
      <c r="E270" s="25"/>
    </row>
    <row r="271" spans="2:5" ht="17.25" customHeight="1" x14ac:dyDescent="0.25">
      <c r="B271" s="25"/>
      <c r="C271" s="25"/>
      <c r="D271" s="25"/>
      <c r="E271" s="25"/>
    </row>
    <row r="272" spans="2:5" ht="17.25" customHeight="1" x14ac:dyDescent="0.25">
      <c r="B272" s="25"/>
      <c r="C272" s="25"/>
      <c r="D272" s="25"/>
      <c r="E272" s="25"/>
    </row>
    <row r="273" spans="2:5" ht="17.25" customHeight="1" x14ac:dyDescent="0.25">
      <c r="B273" s="25"/>
      <c r="C273" s="25"/>
      <c r="D273" s="25"/>
      <c r="E273" s="25"/>
    </row>
    <row r="274" spans="2:5" ht="17.25" customHeight="1" x14ac:dyDescent="0.25">
      <c r="B274" s="25"/>
      <c r="C274" s="25"/>
      <c r="D274" s="25"/>
      <c r="E274" s="25"/>
    </row>
    <row r="275" spans="2:5" ht="17.25" customHeight="1" x14ac:dyDescent="0.25">
      <c r="B275" s="25"/>
      <c r="C275" s="25"/>
      <c r="D275" s="25"/>
      <c r="E275" s="25"/>
    </row>
    <row r="276" spans="2:5" ht="17.25" customHeight="1" x14ac:dyDescent="0.25">
      <c r="B276" s="25"/>
      <c r="C276" s="25"/>
      <c r="D276" s="25"/>
      <c r="E276" s="25"/>
    </row>
    <row r="277" spans="2:5" ht="17.25" customHeight="1" x14ac:dyDescent="0.25">
      <c r="B277" s="25"/>
      <c r="C277" s="25"/>
      <c r="D277" s="25"/>
      <c r="E277" s="25"/>
    </row>
    <row r="278" spans="2:5" ht="17.25" customHeight="1" x14ac:dyDescent="0.25">
      <c r="B278" s="25"/>
      <c r="C278" s="25"/>
      <c r="D278" s="25"/>
      <c r="E278" s="25"/>
    </row>
    <row r="279" spans="2:5" ht="17.25" customHeight="1" x14ac:dyDescent="0.25">
      <c r="B279" s="25"/>
      <c r="C279" s="25"/>
      <c r="D279" s="25"/>
      <c r="E279" s="25"/>
    </row>
    <row r="280" spans="2:5" ht="17.25" customHeight="1" x14ac:dyDescent="0.25">
      <c r="B280" s="25"/>
      <c r="C280" s="25"/>
      <c r="D280" s="25"/>
      <c r="E280" s="25"/>
    </row>
    <row r="281" spans="2:5" ht="17.25" customHeight="1" x14ac:dyDescent="0.25">
      <c r="B281" s="25"/>
      <c r="C281" s="25"/>
      <c r="D281" s="25"/>
      <c r="E281" s="25"/>
    </row>
    <row r="282" spans="2:5" ht="17.25" customHeight="1" x14ac:dyDescent="0.25">
      <c r="B282" s="25"/>
      <c r="C282" s="25"/>
      <c r="D282" s="25"/>
      <c r="E282" s="25"/>
    </row>
    <row r="283" spans="2:5" ht="17.25" customHeight="1" x14ac:dyDescent="0.25">
      <c r="B283" s="25"/>
      <c r="C283" s="25"/>
      <c r="D283" s="25"/>
      <c r="E283" s="25"/>
    </row>
    <row r="284" spans="2:5" ht="17.25" customHeight="1" x14ac:dyDescent="0.25">
      <c r="B284" s="25"/>
      <c r="C284" s="25"/>
      <c r="D284" s="25"/>
      <c r="E284" s="25"/>
    </row>
    <row r="285" spans="2:5" ht="17.25" customHeight="1" x14ac:dyDescent="0.25">
      <c r="B285" s="25"/>
      <c r="C285" s="25"/>
      <c r="D285" s="25"/>
      <c r="E285" s="25"/>
    </row>
    <row r="286" spans="2:5" ht="17.25" customHeight="1" x14ac:dyDescent="0.25">
      <c r="B286" s="25"/>
      <c r="C286" s="25"/>
      <c r="D286" s="25"/>
      <c r="E286" s="25"/>
    </row>
    <row r="287" spans="2:5" ht="17.25" customHeight="1" x14ac:dyDescent="0.25">
      <c r="B287" s="25"/>
      <c r="C287" s="25"/>
      <c r="D287" s="25"/>
      <c r="E287" s="25"/>
    </row>
    <row r="288" spans="2:5" ht="17.25" customHeight="1" x14ac:dyDescent="0.25">
      <c r="B288" s="25"/>
      <c r="C288" s="25"/>
      <c r="D288" s="25"/>
      <c r="E288" s="25"/>
    </row>
    <row r="289" spans="2:5" ht="17.25" customHeight="1" x14ac:dyDescent="0.25">
      <c r="B289" s="25"/>
      <c r="C289" s="25"/>
      <c r="D289" s="25"/>
      <c r="E289" s="25"/>
    </row>
    <row r="290" spans="2:5" ht="17.25" customHeight="1" x14ac:dyDescent="0.25">
      <c r="B290" s="25"/>
      <c r="C290" s="25"/>
      <c r="D290" s="25"/>
      <c r="E290" s="25"/>
    </row>
    <row r="291" spans="2:5" ht="17.25" customHeight="1" x14ac:dyDescent="0.25">
      <c r="B291" s="25"/>
      <c r="C291" s="25"/>
      <c r="D291" s="25"/>
      <c r="E291" s="25"/>
    </row>
    <row r="292" spans="2:5" ht="17.25" customHeight="1" x14ac:dyDescent="0.25">
      <c r="B292" s="25"/>
      <c r="C292" s="25"/>
      <c r="D292" s="25"/>
      <c r="E292" s="25"/>
    </row>
    <row r="293" spans="2:5" ht="17.25" customHeight="1" x14ac:dyDescent="0.25">
      <c r="B293" s="25"/>
      <c r="C293" s="25"/>
      <c r="D293" s="25"/>
      <c r="E293" s="25"/>
    </row>
    <row r="294" spans="2:5" ht="17.25" customHeight="1" x14ac:dyDescent="0.25">
      <c r="B294" s="25"/>
      <c r="C294" s="25"/>
      <c r="D294" s="25"/>
      <c r="E294" s="25"/>
    </row>
    <row r="295" spans="2:5" ht="17.25" customHeight="1" x14ac:dyDescent="0.25">
      <c r="B295" s="25"/>
      <c r="C295" s="25"/>
      <c r="D295" s="25"/>
      <c r="E295" s="25"/>
    </row>
    <row r="296" spans="2:5" ht="17.25" customHeight="1" x14ac:dyDescent="0.25">
      <c r="B296" s="25"/>
      <c r="C296" s="25"/>
      <c r="D296" s="25"/>
      <c r="E296" s="25"/>
    </row>
    <row r="297" spans="2:5" ht="17.25" customHeight="1" x14ac:dyDescent="0.25">
      <c r="B297" s="25"/>
      <c r="C297" s="25"/>
      <c r="D297" s="25"/>
      <c r="E297" s="25"/>
    </row>
    <row r="298" spans="2:5" ht="17.25" customHeight="1" x14ac:dyDescent="0.25">
      <c r="B298" s="25"/>
      <c r="C298" s="25"/>
      <c r="D298" s="25"/>
      <c r="E298" s="25"/>
    </row>
    <row r="299" spans="2:5" ht="17.25" customHeight="1" x14ac:dyDescent="0.25">
      <c r="B299" s="25"/>
      <c r="C299" s="25"/>
      <c r="D299" s="25"/>
      <c r="E299" s="25"/>
    </row>
    <row r="300" spans="2:5" ht="17.25" customHeight="1" x14ac:dyDescent="0.25">
      <c r="B300" s="25"/>
      <c r="C300" s="25"/>
      <c r="D300" s="25"/>
      <c r="E300" s="25"/>
    </row>
    <row r="301" spans="2:5" ht="17.25" customHeight="1" x14ac:dyDescent="0.25">
      <c r="B301" s="25"/>
      <c r="C301" s="25"/>
      <c r="D301" s="25"/>
      <c r="E301" s="25"/>
    </row>
    <row r="302" spans="2:5" ht="17.25" customHeight="1" x14ac:dyDescent="0.25">
      <c r="B302" s="25"/>
      <c r="C302" s="25"/>
      <c r="D302" s="25"/>
      <c r="E302" s="25"/>
    </row>
    <row r="303" spans="2:5" ht="17.25" customHeight="1" x14ac:dyDescent="0.25">
      <c r="B303" s="25"/>
      <c r="C303" s="25"/>
      <c r="D303" s="25"/>
      <c r="E303" s="25"/>
    </row>
    <row r="304" spans="2:5" ht="17.25" customHeight="1" x14ac:dyDescent="0.25">
      <c r="B304" s="25"/>
      <c r="C304" s="25"/>
      <c r="D304" s="25"/>
      <c r="E304" s="25"/>
    </row>
    <row r="305" spans="2:5" ht="17.25" customHeight="1" x14ac:dyDescent="0.25">
      <c r="B305" s="25"/>
      <c r="C305" s="25"/>
      <c r="D305" s="25"/>
      <c r="E305" s="25"/>
    </row>
    <row r="306" spans="2:5" ht="17.25" customHeight="1" x14ac:dyDescent="0.25">
      <c r="B306" s="25"/>
      <c r="C306" s="25"/>
      <c r="D306" s="25"/>
      <c r="E306" s="25"/>
    </row>
    <row r="307" spans="2:5" ht="17.25" customHeight="1" x14ac:dyDescent="0.25">
      <c r="B307" s="25"/>
      <c r="C307" s="25"/>
      <c r="D307" s="25"/>
      <c r="E307" s="25"/>
    </row>
    <row r="308" spans="2:5" ht="17.25" customHeight="1" x14ac:dyDescent="0.25">
      <c r="B308" s="25"/>
      <c r="C308" s="25"/>
      <c r="D308" s="25"/>
      <c r="E308" s="25"/>
    </row>
    <row r="309" spans="2:5" ht="17.25" customHeight="1" x14ac:dyDescent="0.25">
      <c r="B309" s="25"/>
      <c r="C309" s="25"/>
      <c r="D309" s="25"/>
      <c r="E309" s="25"/>
    </row>
    <row r="310" spans="2:5" ht="17.25" customHeight="1" x14ac:dyDescent="0.25">
      <c r="B310" s="25"/>
      <c r="C310" s="25"/>
      <c r="D310" s="25"/>
      <c r="E310" s="25"/>
    </row>
    <row r="311" spans="2:5" ht="17.25" customHeight="1" x14ac:dyDescent="0.25">
      <c r="B311" s="25"/>
      <c r="C311" s="25"/>
      <c r="D311" s="25"/>
      <c r="E311" s="25"/>
    </row>
    <row r="312" spans="2:5" ht="17.25" customHeight="1" x14ac:dyDescent="0.25">
      <c r="B312" s="25"/>
      <c r="C312" s="25"/>
      <c r="D312" s="25"/>
      <c r="E312" s="25"/>
    </row>
    <row r="313" spans="2:5" ht="17.25" customHeight="1" x14ac:dyDescent="0.25">
      <c r="B313" s="25"/>
      <c r="C313" s="25"/>
      <c r="D313" s="25"/>
      <c r="E313" s="25"/>
    </row>
    <row r="314" spans="2:5" ht="17.25" customHeight="1" x14ac:dyDescent="0.25">
      <c r="B314" s="25"/>
      <c r="C314" s="25"/>
      <c r="D314" s="25"/>
      <c r="E314" s="25"/>
    </row>
    <row r="315" spans="2:5" ht="17.25" customHeight="1" x14ac:dyDescent="0.25">
      <c r="B315" s="25"/>
      <c r="C315" s="25"/>
      <c r="D315" s="25"/>
      <c r="E315" s="25"/>
    </row>
    <row r="316" spans="2:5" ht="17.25" customHeight="1" x14ac:dyDescent="0.25">
      <c r="B316" s="25"/>
      <c r="C316" s="25"/>
      <c r="D316" s="25"/>
      <c r="E316" s="25"/>
    </row>
    <row r="317" spans="2:5" ht="17.25" customHeight="1" x14ac:dyDescent="0.25">
      <c r="B317" s="25"/>
      <c r="C317" s="25"/>
      <c r="D317" s="25"/>
      <c r="E317" s="25"/>
    </row>
    <row r="318" spans="2:5" ht="17.25" customHeight="1" x14ac:dyDescent="0.25">
      <c r="B318" s="25"/>
      <c r="C318" s="25"/>
      <c r="D318" s="25"/>
      <c r="E318" s="25"/>
    </row>
    <row r="319" spans="2:5" ht="17.25" customHeight="1" x14ac:dyDescent="0.25">
      <c r="B319" s="25"/>
      <c r="C319" s="25"/>
      <c r="D319" s="25"/>
      <c r="E319" s="25"/>
    </row>
    <row r="320" spans="2:5" ht="17.25" customHeight="1" x14ac:dyDescent="0.25">
      <c r="B320" s="25"/>
      <c r="C320" s="25"/>
      <c r="D320" s="25"/>
      <c r="E320" s="25"/>
    </row>
    <row r="321" spans="2:5" ht="17.25" customHeight="1" x14ac:dyDescent="0.25">
      <c r="B321" s="25"/>
      <c r="C321" s="25"/>
      <c r="D321" s="25"/>
      <c r="E321" s="25"/>
    </row>
    <row r="322" spans="2:5" ht="17.25" customHeight="1" x14ac:dyDescent="0.25">
      <c r="B322" s="25"/>
      <c r="C322" s="25"/>
      <c r="D322" s="25"/>
      <c r="E322" s="25"/>
    </row>
    <row r="323" spans="2:5" ht="17.25" customHeight="1" x14ac:dyDescent="0.25">
      <c r="B323" s="25"/>
      <c r="C323" s="25"/>
      <c r="D323" s="25"/>
      <c r="E323" s="25"/>
    </row>
    <row r="324" spans="2:5" ht="17.25" customHeight="1" x14ac:dyDescent="0.25">
      <c r="B324" s="25"/>
      <c r="C324" s="25"/>
      <c r="D324" s="25"/>
      <c r="E324" s="25"/>
    </row>
    <row r="325" spans="2:5" ht="17.25" customHeight="1" x14ac:dyDescent="0.25">
      <c r="B325" s="25"/>
      <c r="C325" s="25"/>
      <c r="D325" s="25"/>
      <c r="E325" s="25"/>
    </row>
    <row r="326" spans="2:5" ht="17.25" customHeight="1" x14ac:dyDescent="0.25">
      <c r="B326" s="25"/>
      <c r="C326" s="25"/>
      <c r="D326" s="25"/>
      <c r="E326" s="25"/>
    </row>
    <row r="327" spans="2:5" ht="17.25" customHeight="1" x14ac:dyDescent="0.25">
      <c r="B327" s="25"/>
      <c r="C327" s="25"/>
      <c r="D327" s="25"/>
      <c r="E327" s="25"/>
    </row>
    <row r="328" spans="2:5" ht="17.25" customHeight="1" x14ac:dyDescent="0.25">
      <c r="B328" s="25"/>
      <c r="C328" s="25"/>
      <c r="D328" s="25"/>
      <c r="E328" s="25"/>
    </row>
    <row r="329" spans="2:5" ht="17.25" customHeight="1" x14ac:dyDescent="0.25">
      <c r="B329" s="25"/>
      <c r="C329" s="25"/>
      <c r="D329" s="25"/>
      <c r="E329" s="25"/>
    </row>
    <row r="330" spans="2:5" ht="17.25" customHeight="1" x14ac:dyDescent="0.25">
      <c r="B330" s="25"/>
      <c r="C330" s="25"/>
      <c r="D330" s="25"/>
      <c r="E330" s="25"/>
    </row>
    <row r="331" spans="2:5" ht="17.25" customHeight="1" x14ac:dyDescent="0.25">
      <c r="B331" s="25"/>
      <c r="C331" s="25"/>
      <c r="D331" s="25"/>
      <c r="E331" s="25"/>
    </row>
    <row r="332" spans="2:5" ht="17.25" customHeight="1" x14ac:dyDescent="0.25">
      <c r="B332" s="25"/>
      <c r="C332" s="25"/>
      <c r="D332" s="25"/>
      <c r="E332" s="25"/>
    </row>
    <row r="333" spans="2:5" ht="17.25" customHeight="1" x14ac:dyDescent="0.25">
      <c r="B333" s="25"/>
      <c r="C333" s="25"/>
      <c r="D333" s="25"/>
      <c r="E333" s="25"/>
    </row>
    <row r="334" spans="2:5" ht="17.25" customHeight="1" x14ac:dyDescent="0.25">
      <c r="B334" s="25"/>
      <c r="C334" s="25"/>
      <c r="D334" s="25"/>
      <c r="E334" s="25"/>
    </row>
    <row r="335" spans="2:5" ht="17.25" customHeight="1" x14ac:dyDescent="0.25">
      <c r="B335" s="25"/>
      <c r="C335" s="25"/>
      <c r="D335" s="25"/>
      <c r="E335" s="25"/>
    </row>
    <row r="336" spans="2:5" ht="17.25" customHeight="1" x14ac:dyDescent="0.25">
      <c r="B336" s="25"/>
      <c r="C336" s="25"/>
      <c r="D336" s="25"/>
      <c r="E336" s="25"/>
    </row>
    <row r="337" spans="2:5" ht="17.25" customHeight="1" x14ac:dyDescent="0.25">
      <c r="B337" s="25"/>
      <c r="C337" s="25"/>
      <c r="D337" s="25"/>
      <c r="E337" s="25"/>
    </row>
    <row r="338" spans="2:5" ht="17.25" customHeight="1" x14ac:dyDescent="0.25">
      <c r="B338" s="25"/>
      <c r="C338" s="25"/>
      <c r="D338" s="25"/>
      <c r="E338" s="25"/>
    </row>
    <row r="339" spans="2:5" ht="17.25" customHeight="1" x14ac:dyDescent="0.25">
      <c r="B339" s="25"/>
      <c r="C339" s="25"/>
      <c r="D339" s="25"/>
      <c r="E339" s="25"/>
    </row>
    <row r="340" spans="2:5" ht="17.25" customHeight="1" x14ac:dyDescent="0.25">
      <c r="B340" s="25"/>
      <c r="C340" s="25"/>
      <c r="D340" s="25"/>
      <c r="E340" s="25"/>
    </row>
    <row r="341" spans="2:5" ht="17.25" customHeight="1" x14ac:dyDescent="0.25">
      <c r="B341" s="25"/>
      <c r="C341" s="25"/>
      <c r="D341" s="25"/>
      <c r="E341" s="25"/>
    </row>
    <row r="342" spans="2:5" ht="17.25" customHeight="1" x14ac:dyDescent="0.25">
      <c r="B342" s="25"/>
      <c r="C342" s="25"/>
      <c r="D342" s="25"/>
      <c r="E342" s="25"/>
    </row>
    <row r="343" spans="2:5" ht="17.25" customHeight="1" x14ac:dyDescent="0.25">
      <c r="B343" s="25"/>
      <c r="C343" s="25"/>
      <c r="D343" s="25"/>
      <c r="E343" s="25"/>
    </row>
    <row r="344" spans="2:5" ht="17.25" customHeight="1" x14ac:dyDescent="0.25">
      <c r="B344" s="25"/>
      <c r="C344" s="25"/>
      <c r="D344" s="25"/>
      <c r="E344" s="25"/>
    </row>
    <row r="345" spans="2:5" ht="17.25" customHeight="1" x14ac:dyDescent="0.25">
      <c r="B345" s="25"/>
      <c r="C345" s="25"/>
      <c r="D345" s="25"/>
      <c r="E345" s="25"/>
    </row>
    <row r="346" spans="2:5" ht="17.25" customHeight="1" x14ac:dyDescent="0.25">
      <c r="B346" s="25"/>
      <c r="C346" s="25"/>
      <c r="D346" s="25"/>
      <c r="E346" s="25"/>
    </row>
    <row r="347" spans="2:5" ht="17.25" customHeight="1" x14ac:dyDescent="0.25">
      <c r="B347" s="25"/>
      <c r="C347" s="25"/>
      <c r="D347" s="25"/>
      <c r="E347" s="25"/>
    </row>
    <row r="348" spans="2:5" ht="17.25" customHeight="1" x14ac:dyDescent="0.25">
      <c r="B348" s="25"/>
      <c r="C348" s="25"/>
      <c r="D348" s="25"/>
      <c r="E348" s="25"/>
    </row>
    <row r="349" spans="2:5" ht="17.25" customHeight="1" x14ac:dyDescent="0.25">
      <c r="B349" s="25"/>
      <c r="C349" s="25"/>
      <c r="D349" s="25"/>
      <c r="E349" s="25"/>
    </row>
    <row r="350" spans="2:5" ht="17.25" customHeight="1" x14ac:dyDescent="0.25">
      <c r="B350" s="25"/>
      <c r="C350" s="25"/>
      <c r="D350" s="25"/>
      <c r="E350" s="25"/>
    </row>
    <row r="351" spans="2:5" ht="17.25" customHeight="1" x14ac:dyDescent="0.25">
      <c r="B351" s="25"/>
      <c r="C351" s="25"/>
      <c r="D351" s="25"/>
      <c r="E351" s="25"/>
    </row>
    <row r="352" spans="2:5" ht="17.25" customHeight="1" x14ac:dyDescent="0.25">
      <c r="B352" s="25"/>
      <c r="C352" s="25"/>
      <c r="D352" s="25"/>
      <c r="E352" s="25"/>
    </row>
    <row r="353" spans="2:5" ht="17.25" customHeight="1" x14ac:dyDescent="0.25">
      <c r="B353" s="25"/>
      <c r="C353" s="25"/>
      <c r="D353" s="25"/>
      <c r="E353" s="25"/>
    </row>
    <row r="354" spans="2:5" ht="17.25" customHeight="1" x14ac:dyDescent="0.25">
      <c r="B354" s="25"/>
      <c r="C354" s="25"/>
      <c r="D354" s="25"/>
      <c r="E354" s="25"/>
    </row>
    <row r="355" spans="2:5" ht="17.25" customHeight="1" x14ac:dyDescent="0.25">
      <c r="B355" s="25"/>
      <c r="C355" s="25"/>
      <c r="D355" s="25"/>
      <c r="E355" s="25"/>
    </row>
    <row r="356" spans="2:5" ht="17.25" customHeight="1" x14ac:dyDescent="0.25">
      <c r="B356" s="25"/>
      <c r="C356" s="25"/>
      <c r="D356" s="25"/>
      <c r="E356" s="25"/>
    </row>
    <row r="357" spans="2:5" ht="17.25" customHeight="1" x14ac:dyDescent="0.25">
      <c r="B357" s="25"/>
      <c r="C357" s="25"/>
      <c r="D357" s="25"/>
      <c r="E357" s="25"/>
    </row>
    <row r="358" spans="2:5" ht="17.25" customHeight="1" x14ac:dyDescent="0.25">
      <c r="B358" s="25"/>
      <c r="C358" s="25"/>
      <c r="D358" s="25"/>
      <c r="E358" s="25"/>
    </row>
    <row r="359" spans="2:5" ht="17.25" customHeight="1" x14ac:dyDescent="0.25">
      <c r="B359" s="25"/>
      <c r="C359" s="25"/>
      <c r="D359" s="25"/>
      <c r="E359" s="25"/>
    </row>
    <row r="360" spans="2:5" ht="17.25" customHeight="1" x14ac:dyDescent="0.25">
      <c r="B360" s="25"/>
      <c r="C360" s="25"/>
      <c r="D360" s="25"/>
      <c r="E360" s="25"/>
    </row>
    <row r="361" spans="2:5" ht="17.25" customHeight="1" x14ac:dyDescent="0.25">
      <c r="B361" s="25"/>
      <c r="C361" s="25"/>
      <c r="D361" s="25"/>
      <c r="E361" s="25"/>
    </row>
    <row r="362" spans="2:5" ht="17.25" customHeight="1" x14ac:dyDescent="0.25">
      <c r="B362" s="25"/>
      <c r="C362" s="25"/>
      <c r="D362" s="25"/>
      <c r="E362" s="25"/>
    </row>
    <row r="363" spans="2:5" ht="17.25" customHeight="1" x14ac:dyDescent="0.25">
      <c r="B363" s="25"/>
      <c r="C363" s="25"/>
      <c r="D363" s="25"/>
      <c r="E363" s="25"/>
    </row>
    <row r="364" spans="2:5" ht="17.25" customHeight="1" x14ac:dyDescent="0.25">
      <c r="B364" s="25"/>
      <c r="C364" s="25"/>
      <c r="D364" s="25"/>
      <c r="E364" s="25"/>
    </row>
    <row r="365" spans="2:5" ht="17.25" customHeight="1" x14ac:dyDescent="0.25">
      <c r="B365" s="25"/>
      <c r="C365" s="25"/>
      <c r="D365" s="25"/>
      <c r="E365" s="25"/>
    </row>
    <row r="366" spans="2:5" ht="17.25" customHeight="1" x14ac:dyDescent="0.25">
      <c r="B366" s="25"/>
      <c r="C366" s="25"/>
      <c r="D366" s="25"/>
      <c r="E366" s="25"/>
    </row>
    <row r="367" spans="2:5" ht="17.25" customHeight="1" x14ac:dyDescent="0.25">
      <c r="B367" s="25"/>
      <c r="C367" s="25"/>
      <c r="D367" s="25"/>
      <c r="E367" s="25"/>
    </row>
    <row r="368" spans="2:5" ht="17.25" customHeight="1" x14ac:dyDescent="0.25">
      <c r="B368" s="25"/>
      <c r="C368" s="25"/>
      <c r="D368" s="25"/>
      <c r="E368" s="25"/>
    </row>
    <row r="369" spans="2:5" ht="17.25" customHeight="1" x14ac:dyDescent="0.25">
      <c r="B369" s="25"/>
      <c r="C369" s="25"/>
      <c r="D369" s="25"/>
      <c r="E369" s="25"/>
    </row>
    <row r="370" spans="2:5" ht="17.25" customHeight="1" x14ac:dyDescent="0.25">
      <c r="B370" s="25"/>
      <c r="C370" s="25"/>
      <c r="D370" s="25"/>
      <c r="E370" s="25"/>
    </row>
    <row r="371" spans="2:5" ht="17.25" customHeight="1" x14ac:dyDescent="0.25">
      <c r="B371" s="25"/>
      <c r="C371" s="25"/>
      <c r="D371" s="25"/>
      <c r="E371" s="25"/>
    </row>
    <row r="372" spans="2:5" ht="17.25" customHeight="1" x14ac:dyDescent="0.25">
      <c r="B372" s="25"/>
      <c r="C372" s="25"/>
      <c r="D372" s="25"/>
      <c r="E372" s="25"/>
    </row>
    <row r="373" spans="2:5" ht="17.25" customHeight="1" x14ac:dyDescent="0.25">
      <c r="B373" s="25"/>
      <c r="C373" s="25"/>
      <c r="D373" s="25"/>
      <c r="E373" s="25"/>
    </row>
    <row r="374" spans="2:5" ht="17.25" customHeight="1" x14ac:dyDescent="0.25">
      <c r="B374" s="25"/>
      <c r="C374" s="25"/>
      <c r="D374" s="25"/>
      <c r="E374" s="25"/>
    </row>
    <row r="375" spans="2:5" ht="17.25" customHeight="1" x14ac:dyDescent="0.25">
      <c r="B375" s="25"/>
      <c r="C375" s="25"/>
      <c r="D375" s="25"/>
      <c r="E375" s="25"/>
    </row>
    <row r="376" spans="2:5" ht="17.25" customHeight="1" x14ac:dyDescent="0.25">
      <c r="B376" s="25"/>
      <c r="C376" s="25"/>
      <c r="D376" s="25"/>
      <c r="E376" s="25"/>
    </row>
    <row r="377" spans="2:5" ht="17.25" customHeight="1" x14ac:dyDescent="0.25">
      <c r="B377" s="25"/>
      <c r="C377" s="25"/>
      <c r="D377" s="25"/>
      <c r="E377" s="25"/>
    </row>
    <row r="378" spans="2:5" ht="17.25" customHeight="1" x14ac:dyDescent="0.25">
      <c r="B378" s="25"/>
      <c r="C378" s="25"/>
      <c r="D378" s="25"/>
      <c r="E378" s="25"/>
    </row>
    <row r="379" spans="2:5" ht="17.25" customHeight="1" x14ac:dyDescent="0.25">
      <c r="B379" s="25"/>
      <c r="C379" s="25"/>
      <c r="D379" s="25"/>
      <c r="E379" s="25"/>
    </row>
    <row r="380" spans="2:5" ht="17.25" customHeight="1" x14ac:dyDescent="0.25">
      <c r="B380" s="25"/>
      <c r="C380" s="25"/>
      <c r="D380" s="25"/>
      <c r="E380" s="25"/>
    </row>
    <row r="381" spans="2:5" ht="17.25" customHeight="1" x14ac:dyDescent="0.25">
      <c r="B381" s="25"/>
      <c r="C381" s="25"/>
      <c r="D381" s="25"/>
      <c r="E381" s="25"/>
    </row>
    <row r="382" spans="2:5" ht="17.25" customHeight="1" x14ac:dyDescent="0.25">
      <c r="B382" s="25"/>
      <c r="C382" s="25"/>
      <c r="D382" s="25"/>
      <c r="E382" s="25"/>
    </row>
    <row r="383" spans="2:5" ht="17.25" customHeight="1" x14ac:dyDescent="0.25">
      <c r="B383" s="25"/>
      <c r="C383" s="25"/>
      <c r="D383" s="25"/>
      <c r="E383" s="25"/>
    </row>
    <row r="384" spans="2:5" ht="17.25" customHeight="1" x14ac:dyDescent="0.25">
      <c r="B384" s="25"/>
      <c r="C384" s="25"/>
      <c r="D384" s="25"/>
      <c r="E384" s="25"/>
    </row>
    <row r="385" spans="2:5" ht="17.25" customHeight="1" x14ac:dyDescent="0.25">
      <c r="B385" s="25"/>
      <c r="C385" s="25"/>
      <c r="D385" s="25"/>
      <c r="E385" s="25"/>
    </row>
    <row r="386" spans="2:5" ht="17.25" customHeight="1" x14ac:dyDescent="0.25">
      <c r="B386" s="25"/>
      <c r="C386" s="25"/>
      <c r="D386" s="25"/>
      <c r="E386" s="25"/>
    </row>
    <row r="387" spans="2:5" ht="17.25" customHeight="1" x14ac:dyDescent="0.25">
      <c r="B387" s="25"/>
      <c r="C387" s="25"/>
      <c r="D387" s="25"/>
      <c r="E387" s="25"/>
    </row>
    <row r="388" spans="2:5" ht="17.25" customHeight="1" x14ac:dyDescent="0.25">
      <c r="B388" s="25"/>
      <c r="C388" s="25"/>
      <c r="D388" s="25"/>
      <c r="E388" s="25"/>
    </row>
    <row r="389" spans="2:5" ht="17.25" customHeight="1" x14ac:dyDescent="0.25">
      <c r="B389" s="25"/>
      <c r="C389" s="25"/>
      <c r="D389" s="25"/>
      <c r="E389" s="25"/>
    </row>
    <row r="390" spans="2:5" ht="17.25" customHeight="1" x14ac:dyDescent="0.25">
      <c r="B390" s="25"/>
      <c r="C390" s="25"/>
      <c r="D390" s="25"/>
      <c r="E390" s="25"/>
    </row>
    <row r="391" spans="2:5" ht="17.25" customHeight="1" x14ac:dyDescent="0.25">
      <c r="B391" s="25"/>
      <c r="C391" s="25"/>
      <c r="D391" s="25"/>
      <c r="E391" s="25"/>
    </row>
    <row r="392" spans="2:5" ht="17.25" customHeight="1" x14ac:dyDescent="0.25">
      <c r="B392" s="25"/>
      <c r="C392" s="25"/>
      <c r="D392" s="25"/>
      <c r="E392" s="25"/>
    </row>
    <row r="393" spans="2:5" ht="17.25" customHeight="1" x14ac:dyDescent="0.25">
      <c r="B393" s="25"/>
      <c r="C393" s="25"/>
      <c r="D393" s="25"/>
      <c r="E393" s="25"/>
    </row>
  </sheetData>
  <mergeCells count="76">
    <mergeCell ref="D9:E9"/>
    <mergeCell ref="B2:E2"/>
    <mergeCell ref="B3:E3"/>
    <mergeCell ref="B4:E4"/>
    <mergeCell ref="B6:E6"/>
    <mergeCell ref="D8:E8"/>
    <mergeCell ref="B34:E34"/>
    <mergeCell ref="D10:E10"/>
    <mergeCell ref="D11:E11"/>
    <mergeCell ref="D13:E13"/>
    <mergeCell ref="D14:E14"/>
    <mergeCell ref="D15:E15"/>
    <mergeCell ref="D16:E16"/>
    <mergeCell ref="D17:E17"/>
    <mergeCell ref="D18:E18"/>
    <mergeCell ref="D19:E19"/>
    <mergeCell ref="B22:E22"/>
    <mergeCell ref="B31:D31"/>
    <mergeCell ref="C67:D67"/>
    <mergeCell ref="B36:E36"/>
    <mergeCell ref="B41:C41"/>
    <mergeCell ref="B43:D43"/>
    <mergeCell ref="B45:E45"/>
    <mergeCell ref="B56:C56"/>
    <mergeCell ref="B58:E58"/>
    <mergeCell ref="C62:D62"/>
    <mergeCell ref="C63:D63"/>
    <mergeCell ref="C64:D64"/>
    <mergeCell ref="C65:D65"/>
    <mergeCell ref="C66:D66"/>
    <mergeCell ref="B93:E93"/>
    <mergeCell ref="C68:D68"/>
    <mergeCell ref="C69:D69"/>
    <mergeCell ref="B70:D70"/>
    <mergeCell ref="B72:E72"/>
    <mergeCell ref="C74:D74"/>
    <mergeCell ref="C75:D75"/>
    <mergeCell ref="C76:D76"/>
    <mergeCell ref="C77:D77"/>
    <mergeCell ref="B78:D78"/>
    <mergeCell ref="B81:E81"/>
    <mergeCell ref="B90:D90"/>
    <mergeCell ref="C125:D125"/>
    <mergeCell ref="B95:E95"/>
    <mergeCell ref="B105:C105"/>
    <mergeCell ref="B107:C107"/>
    <mergeCell ref="B109:D109"/>
    <mergeCell ref="B113:C113"/>
    <mergeCell ref="B115:E115"/>
    <mergeCell ref="C117:D117"/>
    <mergeCell ref="C118:D118"/>
    <mergeCell ref="C119:D119"/>
    <mergeCell ref="B120:D120"/>
    <mergeCell ref="B123:E123"/>
    <mergeCell ref="C150:D150"/>
    <mergeCell ref="C126:D126"/>
    <mergeCell ref="C127:D127"/>
    <mergeCell ref="C128:D128"/>
    <mergeCell ref="C129:D129"/>
    <mergeCell ref="C130:D130"/>
    <mergeCell ref="B131:D131"/>
    <mergeCell ref="B134:E134"/>
    <mergeCell ref="B143:C143"/>
    <mergeCell ref="B146:E146"/>
    <mergeCell ref="C148:D148"/>
    <mergeCell ref="C149:D149"/>
    <mergeCell ref="B158:E158"/>
    <mergeCell ref="C160:D160"/>
    <mergeCell ref="C161:D161"/>
    <mergeCell ref="C162:D162"/>
    <mergeCell ref="C151:D151"/>
    <mergeCell ref="C152:D152"/>
    <mergeCell ref="C153:D153"/>
    <mergeCell ref="B154:D154"/>
    <mergeCell ref="C155:D155"/>
    <mergeCell ref="B156:D156"/>
  </mergeCells>
  <pageMargins left="0.7" right="0.7" top="0.75" bottom="0.75" header="0.511811023622047" footer="0.511811023622047"/>
  <pageSetup paperSize="9" fitToHeight="0" orientation="portrait" horizontalDpi="300" verticalDpi="300"/>
  <rowBreaks count="1" manualBreakCount="1">
    <brk id="5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3"/>
  <sheetViews>
    <sheetView topLeftCell="A86" zoomScale="90" zoomScaleNormal="90" workbookViewId="0">
      <selection activeCell="B106" sqref="B106"/>
    </sheetView>
  </sheetViews>
  <sheetFormatPr defaultColWidth="9.140625" defaultRowHeight="15" x14ac:dyDescent="0.25"/>
  <cols>
    <col min="1" max="1" width="3.140625" style="1" customWidth="1"/>
    <col min="2" max="2" width="10" style="55" customWidth="1"/>
    <col min="3" max="3" width="67" style="55" customWidth="1"/>
    <col min="4" max="5" width="15.5703125" style="55" customWidth="1"/>
    <col min="6" max="6" width="3.140625" style="1" customWidth="1"/>
    <col min="7" max="1024" width="9.140625" style="55"/>
  </cols>
  <sheetData>
    <row r="1" spans="1:6" ht="17.25" customHeight="1" x14ac:dyDescent="0.25">
      <c r="B1" s="25"/>
      <c r="C1" s="25"/>
      <c r="D1" s="25"/>
      <c r="E1" s="25"/>
    </row>
    <row r="2" spans="1:6" ht="17.25" customHeight="1" x14ac:dyDescent="0.25">
      <c r="B2" s="205" t="s">
        <v>0</v>
      </c>
      <c r="C2" s="205"/>
      <c r="D2" s="205"/>
      <c r="E2" s="205"/>
    </row>
    <row r="3" spans="1:6" ht="17.25" customHeight="1" x14ac:dyDescent="0.25">
      <c r="B3" s="205" t="s">
        <v>1</v>
      </c>
      <c r="C3" s="205"/>
      <c r="D3" s="205"/>
      <c r="E3" s="205"/>
    </row>
    <row r="4" spans="1:6" ht="17.25" customHeight="1" x14ac:dyDescent="0.25">
      <c r="B4" s="206" t="s">
        <v>2</v>
      </c>
      <c r="C4" s="206"/>
      <c r="D4" s="206"/>
      <c r="E4" s="206"/>
    </row>
    <row r="5" spans="1:6" ht="17.25" customHeight="1" x14ac:dyDescent="0.25">
      <c r="B5" s="10"/>
      <c r="C5" s="10"/>
      <c r="D5" s="10"/>
      <c r="E5" s="10"/>
    </row>
    <row r="6" spans="1:6" ht="17.25" customHeight="1" x14ac:dyDescent="0.25">
      <c r="B6" s="206" t="s">
        <v>262</v>
      </c>
      <c r="C6" s="206"/>
      <c r="D6" s="206"/>
      <c r="E6" s="206"/>
    </row>
    <row r="7" spans="1:6" ht="17.25" customHeight="1" x14ac:dyDescent="0.25">
      <c r="B7" s="10"/>
      <c r="C7" s="10"/>
      <c r="D7" s="10"/>
      <c r="E7" s="10"/>
    </row>
    <row r="8" spans="1:6" ht="17.25" customHeight="1" x14ac:dyDescent="0.25">
      <c r="A8" s="50"/>
      <c r="B8" s="124" t="s">
        <v>21</v>
      </c>
      <c r="C8" s="52" t="s">
        <v>122</v>
      </c>
      <c r="D8" s="202"/>
      <c r="E8" s="202"/>
      <c r="F8" s="50"/>
    </row>
    <row r="9" spans="1:6" ht="17.25" customHeight="1" x14ac:dyDescent="0.25">
      <c r="B9" s="124" t="s">
        <v>23</v>
      </c>
      <c r="C9" s="52" t="s">
        <v>123</v>
      </c>
      <c r="D9" s="202" t="s">
        <v>256</v>
      </c>
      <c r="E9" s="202"/>
    </row>
    <row r="10" spans="1:6" ht="17.25" customHeight="1" x14ac:dyDescent="0.25">
      <c r="A10" s="8"/>
      <c r="B10" s="124" t="s">
        <v>25</v>
      </c>
      <c r="C10" s="52" t="s">
        <v>124</v>
      </c>
      <c r="D10" s="202"/>
      <c r="E10" s="202"/>
      <c r="F10" s="8"/>
    </row>
    <row r="11" spans="1:6" ht="17.25" customHeight="1" x14ac:dyDescent="0.25">
      <c r="B11" s="124" t="s">
        <v>27</v>
      </c>
      <c r="C11" s="52" t="s">
        <v>125</v>
      </c>
      <c r="D11" s="202">
        <v>12</v>
      </c>
      <c r="E11" s="202"/>
    </row>
    <row r="12" spans="1:6" ht="17.25" customHeight="1" x14ac:dyDescent="0.25">
      <c r="B12" s="123"/>
      <c r="C12" s="53"/>
      <c r="D12" s="123"/>
      <c r="E12" s="123"/>
    </row>
    <row r="13" spans="1:6" ht="17.25" customHeight="1" x14ac:dyDescent="0.25">
      <c r="B13" s="123"/>
      <c r="C13" s="52" t="s">
        <v>126</v>
      </c>
      <c r="D13" s="202" t="s">
        <v>127</v>
      </c>
      <c r="E13" s="202"/>
    </row>
    <row r="14" spans="1:6" ht="17.25" customHeight="1" x14ac:dyDescent="0.25">
      <c r="B14" s="123"/>
      <c r="C14" s="52" t="s">
        <v>128</v>
      </c>
      <c r="D14" s="202" t="s">
        <v>129</v>
      </c>
      <c r="E14" s="202"/>
    </row>
    <row r="15" spans="1:6" ht="17.25" customHeight="1" x14ac:dyDescent="0.25">
      <c r="B15" s="123"/>
      <c r="C15" s="52" t="s">
        <v>130</v>
      </c>
      <c r="D15" s="203">
        <f>Parâmetros!G11</f>
        <v>2070</v>
      </c>
      <c r="E15" s="203"/>
      <c r="F15" s="54"/>
    </row>
    <row r="16" spans="1:6" ht="17.25" customHeight="1" x14ac:dyDescent="0.25">
      <c r="B16" s="123"/>
      <c r="C16" s="52" t="s">
        <v>131</v>
      </c>
      <c r="D16" s="204"/>
      <c r="E16" s="204"/>
    </row>
    <row r="17" spans="2:5" ht="17.25" customHeight="1" x14ac:dyDescent="0.25">
      <c r="B17" s="123"/>
      <c r="C17" s="52" t="s">
        <v>132</v>
      </c>
      <c r="D17" s="204"/>
      <c r="E17" s="204"/>
    </row>
    <row r="18" spans="2:5" ht="17.25" customHeight="1" x14ac:dyDescent="0.25">
      <c r="B18" s="123"/>
      <c r="C18" s="52" t="s">
        <v>118</v>
      </c>
      <c r="D18" s="202"/>
      <c r="E18" s="202"/>
    </row>
    <row r="19" spans="2:5" ht="17.25" customHeight="1" x14ac:dyDescent="0.25">
      <c r="B19" s="123"/>
      <c r="C19" s="52" t="s">
        <v>133</v>
      </c>
      <c r="D19" s="202">
        <v>1</v>
      </c>
      <c r="E19" s="202"/>
    </row>
    <row r="20" spans="2:5" ht="17.25" customHeight="1" x14ac:dyDescent="0.25">
      <c r="B20" s="123"/>
      <c r="C20" s="53"/>
      <c r="D20" s="123"/>
      <c r="E20" s="123"/>
    </row>
    <row r="21" spans="2:5" ht="17.25" customHeight="1" x14ac:dyDescent="0.25">
      <c r="B21" s="25"/>
      <c r="C21" s="25"/>
      <c r="D21" s="25"/>
      <c r="E21" s="25"/>
    </row>
    <row r="22" spans="2:5" ht="17.25" customHeight="1" x14ac:dyDescent="0.25">
      <c r="B22" s="178" t="s">
        <v>18</v>
      </c>
      <c r="C22" s="178"/>
      <c r="D22" s="178"/>
      <c r="E22" s="178"/>
    </row>
    <row r="23" spans="2:5" ht="17.25" customHeight="1" x14ac:dyDescent="0.25">
      <c r="B23" s="25"/>
      <c r="C23" s="25"/>
      <c r="D23" s="25"/>
      <c r="E23" s="25"/>
    </row>
    <row r="24" spans="2:5" ht="17.25" customHeight="1" x14ac:dyDescent="0.25">
      <c r="B24" s="120">
        <v>1</v>
      </c>
      <c r="C24" s="120" t="s">
        <v>19</v>
      </c>
      <c r="D24" s="120" t="s">
        <v>20</v>
      </c>
      <c r="E24" s="120" t="s">
        <v>103</v>
      </c>
    </row>
    <row r="25" spans="2:5" ht="17.25" customHeight="1" x14ac:dyDescent="0.25">
      <c r="B25" s="121" t="s">
        <v>21</v>
      </c>
      <c r="C25" s="56" t="s">
        <v>134</v>
      </c>
      <c r="D25" s="121" t="s">
        <v>69</v>
      </c>
      <c r="E25" s="57">
        <f>D15</f>
        <v>2070</v>
      </c>
    </row>
    <row r="26" spans="2:5" ht="17.25" customHeight="1" x14ac:dyDescent="0.25">
      <c r="B26" s="121" t="s">
        <v>23</v>
      </c>
      <c r="C26" s="56" t="s">
        <v>135</v>
      </c>
      <c r="D26" s="79">
        <f>Parâmetros!G17</f>
        <v>0.3</v>
      </c>
      <c r="E26" s="57">
        <f>D26*E25</f>
        <v>621</v>
      </c>
    </row>
    <row r="27" spans="2:5" ht="17.25" customHeight="1" x14ac:dyDescent="0.25">
      <c r="B27" s="121" t="s">
        <v>25</v>
      </c>
      <c r="C27" s="56" t="s">
        <v>26</v>
      </c>
      <c r="D27" s="79">
        <f>Parâmetros!G18</f>
        <v>0</v>
      </c>
      <c r="E27" s="57">
        <f>D27*E25</f>
        <v>0</v>
      </c>
    </row>
    <row r="28" spans="2:5" ht="17.25" customHeight="1" x14ac:dyDescent="0.25">
      <c r="B28" s="121" t="s">
        <v>27</v>
      </c>
      <c r="C28" s="56" t="s">
        <v>28</v>
      </c>
      <c r="D28" s="79" t="s">
        <v>69</v>
      </c>
      <c r="E28" s="57">
        <v>0</v>
      </c>
    </row>
    <row r="29" spans="2:5" ht="17.25" customHeight="1" x14ac:dyDescent="0.25">
      <c r="B29" s="121" t="s">
        <v>29</v>
      </c>
      <c r="C29" s="56" t="s">
        <v>30</v>
      </c>
      <c r="D29" s="79">
        <f>Parâmetros!G20</f>
        <v>0</v>
      </c>
      <c r="E29" s="57">
        <f>D29*E25</f>
        <v>0</v>
      </c>
    </row>
    <row r="30" spans="2:5" ht="17.25" customHeight="1" x14ac:dyDescent="0.25">
      <c r="B30" s="121" t="s">
        <v>31</v>
      </c>
      <c r="C30" s="56" t="s">
        <v>75</v>
      </c>
      <c r="D30" s="121" t="s">
        <v>69</v>
      </c>
      <c r="E30" s="57">
        <v>0</v>
      </c>
    </row>
    <row r="31" spans="2:5" ht="17.25" customHeight="1" x14ac:dyDescent="0.25">
      <c r="B31" s="177" t="s">
        <v>41</v>
      </c>
      <c r="C31" s="177"/>
      <c r="D31" s="177"/>
      <c r="E31" s="58">
        <f>SUM(E25:E30)</f>
        <v>2691</v>
      </c>
    </row>
    <row r="32" spans="2:5" ht="17.25" customHeight="1" x14ac:dyDescent="0.25">
      <c r="B32" s="25"/>
      <c r="C32" s="25"/>
      <c r="D32" s="25"/>
      <c r="E32" s="25"/>
    </row>
    <row r="33" spans="2:5" ht="17.25" customHeight="1" x14ac:dyDescent="0.25">
      <c r="B33" s="25"/>
      <c r="C33" s="25"/>
      <c r="D33" s="25"/>
      <c r="E33" s="25"/>
    </row>
    <row r="34" spans="2:5" ht="17.25" customHeight="1" x14ac:dyDescent="0.25">
      <c r="B34" s="178" t="s">
        <v>35</v>
      </c>
      <c r="C34" s="178"/>
      <c r="D34" s="178"/>
      <c r="E34" s="178"/>
    </row>
    <row r="35" spans="2:5" ht="17.25" customHeight="1" x14ac:dyDescent="0.25">
      <c r="B35" s="38"/>
      <c r="C35" s="25"/>
      <c r="D35" s="25"/>
      <c r="E35" s="25"/>
    </row>
    <row r="36" spans="2:5" ht="17.25" customHeight="1" x14ac:dyDescent="0.25">
      <c r="B36" s="198" t="s">
        <v>36</v>
      </c>
      <c r="C36" s="198"/>
      <c r="D36" s="198"/>
      <c r="E36" s="198"/>
    </row>
    <row r="37" spans="2:5" ht="17.25" customHeight="1" x14ac:dyDescent="0.25">
      <c r="B37" s="25"/>
      <c r="C37" s="25"/>
      <c r="D37" s="25"/>
      <c r="E37" s="25"/>
    </row>
    <row r="38" spans="2:5" ht="17.25" customHeight="1" x14ac:dyDescent="0.25">
      <c r="B38" s="120" t="s">
        <v>37</v>
      </c>
      <c r="C38" s="59" t="s">
        <v>38</v>
      </c>
      <c r="D38" s="120" t="s">
        <v>20</v>
      </c>
      <c r="E38" s="120" t="s">
        <v>103</v>
      </c>
    </row>
    <row r="39" spans="2:5" ht="17.25" customHeight="1" x14ac:dyDescent="0.25">
      <c r="B39" s="121" t="s">
        <v>21</v>
      </c>
      <c r="C39" s="60" t="s">
        <v>136</v>
      </c>
      <c r="D39" s="18">
        <f>Parâmetros!G29</f>
        <v>8.3333333333333329E-2</v>
      </c>
      <c r="E39" s="57">
        <f>D39*E31</f>
        <v>224.25</v>
      </c>
    </row>
    <row r="40" spans="2:5" ht="17.25" customHeight="1" x14ac:dyDescent="0.25">
      <c r="B40" s="121" t="s">
        <v>23</v>
      </c>
      <c r="C40" s="60" t="s">
        <v>137</v>
      </c>
      <c r="D40" s="18">
        <f>Parâmetros!G30</f>
        <v>2.7777777777777776E-2</v>
      </c>
      <c r="E40" s="57">
        <f>E31*D40</f>
        <v>74.75</v>
      </c>
    </row>
    <row r="41" spans="2:5" ht="17.25" customHeight="1" x14ac:dyDescent="0.25">
      <c r="B41" s="199" t="s">
        <v>41</v>
      </c>
      <c r="C41" s="199"/>
      <c r="D41" s="21">
        <f>SUM(D39:D40)</f>
        <v>0.1111111111111111</v>
      </c>
      <c r="E41" s="58">
        <f>SUM(E39:E40)</f>
        <v>299</v>
      </c>
    </row>
    <row r="42" spans="2:5" ht="17.25" customHeight="1" x14ac:dyDescent="0.25">
      <c r="B42" s="27"/>
      <c r="C42" s="27"/>
      <c r="D42" s="27"/>
      <c r="E42" s="61"/>
    </row>
    <row r="43" spans="2:5" ht="17.25" customHeight="1" x14ac:dyDescent="0.25">
      <c r="B43" s="200" t="s">
        <v>138</v>
      </c>
      <c r="C43" s="200"/>
      <c r="D43" s="200"/>
      <c r="E43" s="62">
        <f>E31+E41</f>
        <v>2990</v>
      </c>
    </row>
    <row r="44" spans="2:5" ht="17.25" customHeight="1" x14ac:dyDescent="0.25">
      <c r="B44" s="25"/>
      <c r="C44" s="25"/>
      <c r="D44" s="25"/>
      <c r="E44" s="25"/>
    </row>
    <row r="45" spans="2:5" ht="17.25" customHeight="1" x14ac:dyDescent="0.25">
      <c r="B45" s="201" t="s">
        <v>42</v>
      </c>
      <c r="C45" s="201"/>
      <c r="D45" s="201"/>
      <c r="E45" s="201"/>
    </row>
    <row r="46" spans="2:5" ht="17.25" customHeight="1" x14ac:dyDescent="0.25">
      <c r="B46" s="25"/>
      <c r="C46" s="25"/>
      <c r="D46" s="25"/>
      <c r="E46" s="25"/>
    </row>
    <row r="47" spans="2:5" ht="17.25" customHeight="1" x14ac:dyDescent="0.25">
      <c r="B47" s="120" t="s">
        <v>43</v>
      </c>
      <c r="C47" s="120" t="s">
        <v>44</v>
      </c>
      <c r="D47" s="120" t="s">
        <v>20</v>
      </c>
      <c r="E47" s="120" t="s">
        <v>103</v>
      </c>
    </row>
    <row r="48" spans="2:5" ht="17.25" customHeight="1" x14ac:dyDescent="0.25">
      <c r="B48" s="121" t="s">
        <v>21</v>
      </c>
      <c r="C48" s="56" t="s">
        <v>45</v>
      </c>
      <c r="D48" s="22">
        <f>Parâmetros!G36</f>
        <v>0.2</v>
      </c>
      <c r="E48" s="57">
        <f t="shared" ref="E48:E55" si="0">$E$43*D48</f>
        <v>598</v>
      </c>
    </row>
    <row r="49" spans="2:5" ht="17.25" customHeight="1" x14ac:dyDescent="0.25">
      <c r="B49" s="121" t="s">
        <v>23</v>
      </c>
      <c r="C49" s="56" t="s">
        <v>46</v>
      </c>
      <c r="D49" s="22">
        <f>Parâmetros!G37</f>
        <v>2.5000000000000001E-2</v>
      </c>
      <c r="E49" s="57">
        <f t="shared" si="0"/>
        <v>74.75</v>
      </c>
    </row>
    <row r="50" spans="2:5" ht="17.25" customHeight="1" x14ac:dyDescent="0.25">
      <c r="B50" s="121" t="s">
        <v>25</v>
      </c>
      <c r="C50" s="56" t="s">
        <v>139</v>
      </c>
      <c r="D50" s="22">
        <f>Parâmetros!G38</f>
        <v>0.06</v>
      </c>
      <c r="E50" s="57">
        <f t="shared" si="0"/>
        <v>179.4</v>
      </c>
    </row>
    <row r="51" spans="2:5" ht="17.25" customHeight="1" x14ac:dyDescent="0.25">
      <c r="B51" s="121" t="s">
        <v>27</v>
      </c>
      <c r="C51" s="56" t="s">
        <v>48</v>
      </c>
      <c r="D51" s="22">
        <f>Parâmetros!G39</f>
        <v>1.4999999999999999E-2</v>
      </c>
      <c r="E51" s="57">
        <f t="shared" si="0"/>
        <v>44.85</v>
      </c>
    </row>
    <row r="52" spans="2:5" ht="17.25" customHeight="1" x14ac:dyDescent="0.25">
      <c r="B52" s="121" t="s">
        <v>29</v>
      </c>
      <c r="C52" s="56" t="s">
        <v>49</v>
      </c>
      <c r="D52" s="22">
        <f>Parâmetros!G40</f>
        <v>0.01</v>
      </c>
      <c r="E52" s="57">
        <f t="shared" si="0"/>
        <v>29.900000000000002</v>
      </c>
    </row>
    <row r="53" spans="2:5" ht="17.25" customHeight="1" x14ac:dyDescent="0.25">
      <c r="B53" s="121" t="s">
        <v>31</v>
      </c>
      <c r="C53" s="56" t="s">
        <v>50</v>
      </c>
      <c r="D53" s="22">
        <f>Parâmetros!G41</f>
        <v>6.0000000000000001E-3</v>
      </c>
      <c r="E53" s="57">
        <f t="shared" si="0"/>
        <v>17.940000000000001</v>
      </c>
    </row>
    <row r="54" spans="2:5" ht="17.25" customHeight="1" x14ac:dyDescent="0.25">
      <c r="B54" s="121" t="s">
        <v>33</v>
      </c>
      <c r="C54" s="56" t="s">
        <v>51</v>
      </c>
      <c r="D54" s="22">
        <f>Parâmetros!G42</f>
        <v>2E-3</v>
      </c>
      <c r="E54" s="57">
        <f t="shared" si="0"/>
        <v>5.98</v>
      </c>
    </row>
    <row r="55" spans="2:5" ht="17.25" customHeight="1" x14ac:dyDescent="0.25">
      <c r="B55" s="121" t="s">
        <v>52</v>
      </c>
      <c r="C55" s="56" t="s">
        <v>53</v>
      </c>
      <c r="D55" s="22">
        <f>Parâmetros!G43</f>
        <v>0.08</v>
      </c>
      <c r="E55" s="57">
        <f t="shared" si="0"/>
        <v>239.20000000000002</v>
      </c>
    </row>
    <row r="56" spans="2:5" ht="17.25" customHeight="1" x14ac:dyDescent="0.25">
      <c r="B56" s="177" t="s">
        <v>54</v>
      </c>
      <c r="C56" s="177"/>
      <c r="D56" s="21">
        <f>SUM(D48:D55)</f>
        <v>0.39800000000000008</v>
      </c>
      <c r="E56" s="58">
        <f>SUM(E48:E55)</f>
        <v>1190.02</v>
      </c>
    </row>
    <row r="57" spans="2:5" ht="17.25" customHeight="1" x14ac:dyDescent="0.25">
      <c r="B57" s="25"/>
      <c r="C57" s="25"/>
      <c r="D57" s="25"/>
      <c r="E57" s="25"/>
    </row>
    <row r="58" spans="2:5" ht="17.25" customHeight="1" x14ac:dyDescent="0.25">
      <c r="B58" s="198" t="s">
        <v>55</v>
      </c>
      <c r="C58" s="198"/>
      <c r="D58" s="198"/>
      <c r="E58" s="198"/>
    </row>
    <row r="59" spans="2:5" ht="17.25" customHeight="1" x14ac:dyDescent="0.25">
      <c r="B59" s="25"/>
      <c r="C59" s="25"/>
      <c r="D59" s="25"/>
      <c r="E59" s="25"/>
    </row>
    <row r="60" spans="2:5" ht="17.25" customHeight="1" x14ac:dyDescent="0.25">
      <c r="B60" s="120" t="s">
        <v>56</v>
      </c>
      <c r="C60" s="63" t="s">
        <v>57</v>
      </c>
      <c r="D60" s="63" t="s">
        <v>60</v>
      </c>
      <c r="E60" s="120" t="s">
        <v>103</v>
      </c>
    </row>
    <row r="61" spans="2:5" ht="17.25" customHeight="1" x14ac:dyDescent="0.25">
      <c r="B61" s="121" t="s">
        <v>21</v>
      </c>
      <c r="C61" s="60" t="s">
        <v>140</v>
      </c>
      <c r="D61" s="134">
        <f>Parâmetros!F126</f>
        <v>4</v>
      </c>
      <c r="E61" s="64">
        <f>IF(((D61*Parâmetros!E50)-(E25*6%))&gt;0,((D61*Parâmetros!E50)-(E25*6%)),0)</f>
        <v>51.800000000000011</v>
      </c>
    </row>
    <row r="62" spans="2:5" ht="17.25" customHeight="1" x14ac:dyDescent="0.25">
      <c r="B62" s="121" t="s">
        <v>23</v>
      </c>
      <c r="C62" s="175" t="s">
        <v>141</v>
      </c>
      <c r="D62" s="175"/>
      <c r="E62" s="64">
        <f>Parâmetros!G53</f>
        <v>695.2</v>
      </c>
    </row>
    <row r="63" spans="2:5" ht="17.25" customHeight="1" x14ac:dyDescent="0.25">
      <c r="B63" s="121" t="s">
        <v>25</v>
      </c>
      <c r="C63" s="175" t="s">
        <v>142</v>
      </c>
      <c r="D63" s="175"/>
      <c r="E63" s="64">
        <f>E62/12</f>
        <v>57.933333333333337</v>
      </c>
    </row>
    <row r="64" spans="2:5" ht="17.25" customHeight="1" x14ac:dyDescent="0.25">
      <c r="B64" s="121" t="s">
        <v>27</v>
      </c>
      <c r="C64" s="175" t="s">
        <v>143</v>
      </c>
      <c r="D64" s="175"/>
      <c r="E64" s="64">
        <f>Parâmetros!G56</f>
        <v>6.583333333333333</v>
      </c>
    </row>
    <row r="65" spans="2:5" ht="17.25" customHeight="1" x14ac:dyDescent="0.25">
      <c r="B65" s="121" t="s">
        <v>29</v>
      </c>
      <c r="C65" s="175" t="s">
        <v>144</v>
      </c>
      <c r="D65" s="175"/>
      <c r="E65" s="64">
        <f>Parâmetros!G57</f>
        <v>105.24</v>
      </c>
    </row>
    <row r="66" spans="2:5" ht="17.25" customHeight="1" x14ac:dyDescent="0.25">
      <c r="B66" s="121" t="s">
        <v>31</v>
      </c>
      <c r="C66" s="175" t="s">
        <v>145</v>
      </c>
      <c r="D66" s="175"/>
      <c r="E66" s="64">
        <f>Parâmetros!G58</f>
        <v>0.51815267732237424</v>
      </c>
    </row>
    <row r="67" spans="2:5" ht="17.25" customHeight="1" x14ac:dyDescent="0.25">
      <c r="B67" s="121" t="s">
        <v>33</v>
      </c>
      <c r="C67" s="175" t="s">
        <v>146</v>
      </c>
      <c r="D67" s="175"/>
      <c r="E67" s="64">
        <f>Parâmetros!G59</f>
        <v>8.3000000000000007</v>
      </c>
    </row>
    <row r="68" spans="2:5" ht="17.25" customHeight="1" x14ac:dyDescent="0.25">
      <c r="B68" s="121" t="s">
        <v>52</v>
      </c>
      <c r="C68" s="175" t="s">
        <v>147</v>
      </c>
      <c r="D68" s="175"/>
      <c r="E68" s="64">
        <f>Parâmetros!G60</f>
        <v>9.5</v>
      </c>
    </row>
    <row r="69" spans="2:5" ht="17.25" customHeight="1" x14ac:dyDescent="0.25">
      <c r="B69" s="121" t="s">
        <v>74</v>
      </c>
      <c r="C69" s="175" t="s">
        <v>75</v>
      </c>
      <c r="D69" s="175"/>
      <c r="E69" s="64">
        <f>Parâmetros!G62</f>
        <v>0</v>
      </c>
    </row>
    <row r="70" spans="2:5" ht="17.25" customHeight="1" x14ac:dyDescent="0.25">
      <c r="B70" s="177" t="s">
        <v>41</v>
      </c>
      <c r="C70" s="177"/>
      <c r="D70" s="177"/>
      <c r="E70" s="58">
        <f>SUM(E61:E69)</f>
        <v>935.07481934398913</v>
      </c>
    </row>
    <row r="71" spans="2:5" ht="17.25" customHeight="1" x14ac:dyDescent="0.25">
      <c r="B71" s="25"/>
      <c r="C71" s="25"/>
      <c r="D71" s="25"/>
      <c r="E71" s="25"/>
    </row>
    <row r="72" spans="2:5" ht="17.25" customHeight="1" x14ac:dyDescent="0.25">
      <c r="B72" s="182" t="s">
        <v>148</v>
      </c>
      <c r="C72" s="182"/>
      <c r="D72" s="182"/>
      <c r="E72" s="182"/>
    </row>
    <row r="73" spans="2:5" ht="17.25" customHeight="1" x14ac:dyDescent="0.25">
      <c r="B73" s="25"/>
      <c r="C73" s="25"/>
      <c r="D73" s="25"/>
      <c r="E73" s="25"/>
    </row>
    <row r="74" spans="2:5" ht="17.25" customHeight="1" x14ac:dyDescent="0.25">
      <c r="B74" s="120">
        <v>2</v>
      </c>
      <c r="C74" s="177" t="s">
        <v>149</v>
      </c>
      <c r="D74" s="177"/>
      <c r="E74" s="120" t="s">
        <v>103</v>
      </c>
    </row>
    <row r="75" spans="2:5" ht="17.25" customHeight="1" x14ac:dyDescent="0.25">
      <c r="B75" s="121" t="s">
        <v>37</v>
      </c>
      <c r="C75" s="175" t="s">
        <v>38</v>
      </c>
      <c r="D75" s="175"/>
      <c r="E75" s="65">
        <f>E41</f>
        <v>299</v>
      </c>
    </row>
    <row r="76" spans="2:5" ht="17.25" customHeight="1" x14ac:dyDescent="0.25">
      <c r="B76" s="121" t="s">
        <v>43</v>
      </c>
      <c r="C76" s="175" t="s">
        <v>44</v>
      </c>
      <c r="D76" s="175"/>
      <c r="E76" s="65">
        <f>E56</f>
        <v>1190.02</v>
      </c>
    </row>
    <row r="77" spans="2:5" ht="17.25" customHeight="1" x14ac:dyDescent="0.25">
      <c r="B77" s="121" t="s">
        <v>56</v>
      </c>
      <c r="C77" s="175" t="s">
        <v>57</v>
      </c>
      <c r="D77" s="175"/>
      <c r="E77" s="65">
        <f>E70</f>
        <v>935.07481934398913</v>
      </c>
    </row>
    <row r="78" spans="2:5" ht="17.25" customHeight="1" x14ac:dyDescent="0.25">
      <c r="B78" s="177" t="s">
        <v>41</v>
      </c>
      <c r="C78" s="177"/>
      <c r="D78" s="177"/>
      <c r="E78" s="58">
        <f>SUM(E75:E77)</f>
        <v>2424.094819343989</v>
      </c>
    </row>
    <row r="79" spans="2:5" ht="17.25" customHeight="1" x14ac:dyDescent="0.25">
      <c r="B79" s="25"/>
      <c r="C79" s="25"/>
      <c r="D79" s="25"/>
      <c r="E79" s="25"/>
    </row>
    <row r="80" spans="2:5" ht="17.25" customHeight="1" x14ac:dyDescent="0.25">
      <c r="B80" s="25"/>
      <c r="C80" s="25"/>
      <c r="D80" s="25"/>
      <c r="E80" s="25"/>
    </row>
    <row r="81" spans="2:5" ht="17.25" customHeight="1" x14ac:dyDescent="0.25">
      <c r="B81" s="178" t="s">
        <v>76</v>
      </c>
      <c r="C81" s="178"/>
      <c r="D81" s="178"/>
      <c r="E81" s="178"/>
    </row>
    <row r="82" spans="2:5" ht="17.25" customHeight="1" x14ac:dyDescent="0.25">
      <c r="B82" s="25"/>
      <c r="C82" s="25"/>
      <c r="D82" s="25"/>
      <c r="E82" s="25"/>
    </row>
    <row r="83" spans="2:5" ht="17.25" customHeight="1" x14ac:dyDescent="0.25">
      <c r="B83" s="120">
        <v>3</v>
      </c>
      <c r="C83" s="120" t="s">
        <v>77</v>
      </c>
      <c r="D83" s="122" t="s">
        <v>20</v>
      </c>
      <c r="E83" s="120" t="s">
        <v>103</v>
      </c>
    </row>
    <row r="84" spans="2:5" ht="17.25" customHeight="1" x14ac:dyDescent="0.25">
      <c r="B84" s="121" t="s">
        <v>21</v>
      </c>
      <c r="C84" s="56" t="s">
        <v>150</v>
      </c>
      <c r="D84" s="37">
        <f>Parâmetros!G67</f>
        <v>4.1666666666666666E-3</v>
      </c>
      <c r="E84" s="57">
        <f t="shared" ref="E84:E89" si="1">D84*$E$31</f>
        <v>11.2125</v>
      </c>
    </row>
    <row r="85" spans="2:5" ht="17.25" customHeight="1" x14ac:dyDescent="0.25">
      <c r="B85" s="121" t="s">
        <v>23</v>
      </c>
      <c r="C85" s="60" t="s">
        <v>151</v>
      </c>
      <c r="D85" s="37">
        <f>Parâmetros!G68</f>
        <v>3.3333333333333332E-4</v>
      </c>
      <c r="E85" s="57">
        <f t="shared" si="1"/>
        <v>0.89700000000000002</v>
      </c>
    </row>
    <row r="86" spans="2:5" ht="17.25" customHeight="1" x14ac:dyDescent="0.25">
      <c r="B86" s="121" t="s">
        <v>25</v>
      </c>
      <c r="C86" s="60" t="s">
        <v>152</v>
      </c>
      <c r="D86" s="37">
        <f>Parâmetros!G69</f>
        <v>3.44E-2</v>
      </c>
      <c r="E86" s="57">
        <f t="shared" si="1"/>
        <v>92.570400000000006</v>
      </c>
    </row>
    <row r="87" spans="2:5" ht="17.25" customHeight="1" x14ac:dyDescent="0.25">
      <c r="B87" s="121" t="s">
        <v>27</v>
      </c>
      <c r="C87" s="60" t="s">
        <v>153</v>
      </c>
      <c r="D87" s="37">
        <f>Parâmetros!G70</f>
        <v>1.9444444444444445E-2</v>
      </c>
      <c r="E87" s="57">
        <f t="shared" si="1"/>
        <v>52.325000000000003</v>
      </c>
    </row>
    <row r="88" spans="2:5" ht="17.25" customHeight="1" x14ac:dyDescent="0.25">
      <c r="B88" s="121" t="s">
        <v>29</v>
      </c>
      <c r="C88" s="60" t="s">
        <v>154</v>
      </c>
      <c r="D88" s="37">
        <f>Parâmetros!G71</f>
        <v>7.7388888888888906E-3</v>
      </c>
      <c r="E88" s="57">
        <f t="shared" si="1"/>
        <v>20.825350000000004</v>
      </c>
    </row>
    <row r="89" spans="2:5" ht="17.25" customHeight="1" x14ac:dyDescent="0.25">
      <c r="B89" s="121" t="s">
        <v>31</v>
      </c>
      <c r="C89" s="60" t="s">
        <v>155</v>
      </c>
      <c r="D89" s="37">
        <f>Parâmetros!G72</f>
        <v>6.2222222222222236E-4</v>
      </c>
      <c r="E89" s="57">
        <f t="shared" si="1"/>
        <v>1.6744000000000003</v>
      </c>
    </row>
    <row r="90" spans="2:5" ht="17.25" customHeight="1" x14ac:dyDescent="0.25">
      <c r="B90" s="177" t="s">
        <v>41</v>
      </c>
      <c r="C90" s="177"/>
      <c r="D90" s="177"/>
      <c r="E90" s="58">
        <f>SUM(E84:E89)</f>
        <v>179.50465000000003</v>
      </c>
    </row>
    <row r="91" spans="2:5" ht="17.25" customHeight="1" x14ac:dyDescent="0.25">
      <c r="B91" s="25"/>
      <c r="C91" s="25"/>
      <c r="D91" s="25"/>
      <c r="E91" s="25"/>
    </row>
    <row r="92" spans="2:5" ht="17.25" customHeight="1" x14ac:dyDescent="0.25">
      <c r="B92" s="25"/>
      <c r="C92" s="25"/>
      <c r="D92" s="25"/>
      <c r="E92" s="25"/>
    </row>
    <row r="93" spans="2:5" ht="17.25" customHeight="1" x14ac:dyDescent="0.25">
      <c r="B93" s="178" t="s">
        <v>84</v>
      </c>
      <c r="C93" s="178"/>
      <c r="D93" s="178"/>
      <c r="E93" s="178"/>
    </row>
    <row r="94" spans="2:5" ht="17.25" customHeight="1" x14ac:dyDescent="0.25">
      <c r="B94" s="25"/>
      <c r="C94" s="25"/>
      <c r="D94" s="25"/>
      <c r="E94" s="25"/>
    </row>
    <row r="95" spans="2:5" ht="17.25" customHeight="1" x14ac:dyDescent="0.25">
      <c r="B95" s="198" t="s">
        <v>85</v>
      </c>
      <c r="C95" s="198"/>
      <c r="D95" s="198"/>
      <c r="E95" s="198"/>
    </row>
    <row r="96" spans="2:5" ht="17.25" customHeight="1" x14ac:dyDescent="0.25">
      <c r="B96" s="38"/>
      <c r="C96" s="25"/>
      <c r="D96" s="25"/>
      <c r="E96" s="25"/>
    </row>
    <row r="97" spans="2:5" ht="17.25" customHeight="1" x14ac:dyDescent="0.25">
      <c r="B97" s="122" t="s">
        <v>86</v>
      </c>
      <c r="C97" s="66" t="s">
        <v>87</v>
      </c>
      <c r="D97" s="122" t="s">
        <v>20</v>
      </c>
      <c r="E97" s="120" t="s">
        <v>103</v>
      </c>
    </row>
    <row r="98" spans="2:5" ht="17.25" customHeight="1" x14ac:dyDescent="0.25">
      <c r="B98" s="39" t="s">
        <v>21</v>
      </c>
      <c r="C98" s="67" t="s">
        <v>156</v>
      </c>
      <c r="D98" s="37">
        <f>Parâmetros!G79</f>
        <v>8.3333333333333329E-2</v>
      </c>
      <c r="E98" s="68">
        <f t="shared" ref="E98:E106" si="2">D98*$E$31</f>
        <v>224.25</v>
      </c>
    </row>
    <row r="99" spans="2:5" ht="17.25" customHeight="1" x14ac:dyDescent="0.25">
      <c r="B99" s="39" t="s">
        <v>23</v>
      </c>
      <c r="C99" s="67" t="s">
        <v>157</v>
      </c>
      <c r="D99" s="37">
        <f>Parâmetros!G80</f>
        <v>2.7777777777777779E-3</v>
      </c>
      <c r="E99" s="68">
        <f t="shared" si="2"/>
        <v>7.4750000000000005</v>
      </c>
    </row>
    <row r="100" spans="2:5" ht="17.25" customHeight="1" x14ac:dyDescent="0.25">
      <c r="B100" s="39" t="s">
        <v>25</v>
      </c>
      <c r="C100" s="67" t="s">
        <v>158</v>
      </c>
      <c r="D100" s="37">
        <f>Parâmetros!G81</f>
        <v>2.0833333333333332E-4</v>
      </c>
      <c r="E100" s="68">
        <f t="shared" si="2"/>
        <v>0.56062499999999993</v>
      </c>
    </row>
    <row r="101" spans="2:5" ht="17.25" customHeight="1" x14ac:dyDescent="0.25">
      <c r="B101" s="39" t="s">
        <v>27</v>
      </c>
      <c r="C101" s="67" t="s">
        <v>159</v>
      </c>
      <c r="D101" s="37">
        <f>Parâmetros!G82</f>
        <v>1.4833333333333332E-3</v>
      </c>
      <c r="E101" s="68">
        <f t="shared" si="2"/>
        <v>3.9916499999999999</v>
      </c>
    </row>
    <row r="102" spans="2:5" ht="17.25" customHeight="1" x14ac:dyDescent="0.25">
      <c r="B102" s="39" t="s">
        <v>29</v>
      </c>
      <c r="C102" s="67" t="s">
        <v>160</v>
      </c>
      <c r="D102" s="37">
        <f>Parâmetros!G83</f>
        <v>2.9330399999999996E-3</v>
      </c>
      <c r="E102" s="68">
        <f t="shared" si="2"/>
        <v>7.8928106399999987</v>
      </c>
    </row>
    <row r="103" spans="2:5" ht="17.25" customHeight="1" x14ac:dyDescent="0.25">
      <c r="B103" s="39" t="s">
        <v>31</v>
      </c>
      <c r="C103" s="67" t="s">
        <v>161</v>
      </c>
      <c r="D103" s="37">
        <f>Parâmetros!G84</f>
        <v>1.3888888888888888E-2</v>
      </c>
      <c r="E103" s="68">
        <f t="shared" si="2"/>
        <v>37.375</v>
      </c>
    </row>
    <row r="104" spans="2:5" ht="17.25" customHeight="1" x14ac:dyDescent="0.25">
      <c r="B104" s="39" t="s">
        <v>33</v>
      </c>
      <c r="C104" s="67" t="s">
        <v>277</v>
      </c>
      <c r="D104" s="37">
        <f>Parâmetros!G85</f>
        <v>9.6000000000000009E-3</v>
      </c>
      <c r="E104" s="68">
        <f t="shared" si="2"/>
        <v>25.833600000000004</v>
      </c>
    </row>
    <row r="105" spans="2:5" ht="17.25" customHeight="1" x14ac:dyDescent="0.25">
      <c r="B105" s="181" t="s">
        <v>93</v>
      </c>
      <c r="C105" s="181"/>
      <c r="D105" s="40">
        <f>SUM(D98:D104)</f>
        <v>0.11422470666666668</v>
      </c>
      <c r="E105" s="69">
        <f>D105*$E$31</f>
        <v>307.37868564000001</v>
      </c>
    </row>
    <row r="106" spans="2:5" ht="17.25" customHeight="1" x14ac:dyDescent="0.25">
      <c r="B106" s="9" t="s">
        <v>52</v>
      </c>
      <c r="C106" s="70" t="s">
        <v>162</v>
      </c>
      <c r="D106" s="41">
        <f>D105*D56</f>
        <v>4.5461433253333343E-2</v>
      </c>
      <c r="E106" s="68">
        <f t="shared" si="2"/>
        <v>122.33671688472002</v>
      </c>
    </row>
    <row r="107" spans="2:5" ht="17.25" customHeight="1" x14ac:dyDescent="0.25">
      <c r="B107" s="177" t="s">
        <v>54</v>
      </c>
      <c r="C107" s="177"/>
      <c r="D107" s="40">
        <f>SUM(D105:D106)</f>
        <v>0.15968613992000003</v>
      </c>
      <c r="E107" s="62">
        <f>SUM(E105:E106)</f>
        <v>429.71540252472005</v>
      </c>
    </row>
    <row r="108" spans="2:5" ht="17.25" customHeight="1" x14ac:dyDescent="0.25">
      <c r="B108" s="25"/>
      <c r="C108" s="25"/>
      <c r="D108" s="25"/>
      <c r="E108" s="25"/>
    </row>
    <row r="109" spans="2:5" ht="17.25" customHeight="1" x14ac:dyDescent="0.25">
      <c r="B109" s="198" t="s">
        <v>95</v>
      </c>
      <c r="C109" s="198"/>
      <c r="D109" s="198"/>
      <c r="E109" s="71"/>
    </row>
    <row r="110" spans="2:5" ht="17.25" customHeight="1" x14ac:dyDescent="0.25">
      <c r="B110" s="38"/>
      <c r="C110" s="25"/>
      <c r="D110" s="25"/>
      <c r="E110" s="25"/>
    </row>
    <row r="111" spans="2:5" ht="17.25" customHeight="1" x14ac:dyDescent="0.25">
      <c r="B111" s="120" t="s">
        <v>96</v>
      </c>
      <c r="C111" s="59" t="s">
        <v>97</v>
      </c>
      <c r="D111" s="122" t="s">
        <v>20</v>
      </c>
      <c r="E111" s="120" t="s">
        <v>103</v>
      </c>
    </row>
    <row r="112" spans="2:5" ht="17.25" customHeight="1" x14ac:dyDescent="0.25">
      <c r="B112" s="121" t="s">
        <v>21</v>
      </c>
      <c r="C112" s="60" t="s">
        <v>163</v>
      </c>
      <c r="D112" s="37">
        <f>Parâmetros!G93</f>
        <v>7.4999999999999997E-2</v>
      </c>
      <c r="E112" s="68">
        <f>D112*E31</f>
        <v>201.82499999999999</v>
      </c>
    </row>
    <row r="113" spans="2:5" ht="17.25" customHeight="1" x14ac:dyDescent="0.25">
      <c r="B113" s="199" t="s">
        <v>41</v>
      </c>
      <c r="C113" s="199"/>
      <c r="D113" s="40">
        <f>SUM(D112)</f>
        <v>7.4999999999999997E-2</v>
      </c>
      <c r="E113" s="69">
        <f>SUM(E112)</f>
        <v>201.82499999999999</v>
      </c>
    </row>
    <row r="114" spans="2:5" ht="17.25" customHeight="1" x14ac:dyDescent="0.25">
      <c r="B114" s="25"/>
      <c r="C114" s="25"/>
      <c r="D114" s="25"/>
      <c r="E114" s="25"/>
    </row>
    <row r="115" spans="2:5" ht="17.25" customHeight="1" x14ac:dyDescent="0.25">
      <c r="B115" s="182" t="s">
        <v>164</v>
      </c>
      <c r="C115" s="182"/>
      <c r="D115" s="182"/>
      <c r="E115" s="182"/>
    </row>
    <row r="116" spans="2:5" ht="17.25" customHeight="1" x14ac:dyDescent="0.25">
      <c r="B116" s="38"/>
      <c r="C116" s="25"/>
      <c r="D116" s="25"/>
      <c r="E116" s="25"/>
    </row>
    <row r="117" spans="2:5" ht="17.25" customHeight="1" x14ac:dyDescent="0.25">
      <c r="B117" s="120">
        <v>4</v>
      </c>
      <c r="C117" s="177" t="s">
        <v>165</v>
      </c>
      <c r="D117" s="177"/>
      <c r="E117" s="120" t="s">
        <v>103</v>
      </c>
    </row>
    <row r="118" spans="2:5" ht="17.25" customHeight="1" x14ac:dyDescent="0.25">
      <c r="B118" s="121" t="s">
        <v>86</v>
      </c>
      <c r="C118" s="175" t="s">
        <v>166</v>
      </c>
      <c r="D118" s="175"/>
      <c r="E118" s="57">
        <f>E107</f>
        <v>429.71540252472005</v>
      </c>
    </row>
    <row r="119" spans="2:5" ht="17.25" customHeight="1" x14ac:dyDescent="0.25">
      <c r="B119" s="121" t="s">
        <v>96</v>
      </c>
      <c r="C119" s="175" t="s">
        <v>97</v>
      </c>
      <c r="D119" s="175"/>
      <c r="E119" s="57">
        <f>E113</f>
        <v>201.82499999999999</v>
      </c>
    </row>
    <row r="120" spans="2:5" ht="17.25" customHeight="1" x14ac:dyDescent="0.25">
      <c r="B120" s="177" t="s">
        <v>41</v>
      </c>
      <c r="C120" s="177"/>
      <c r="D120" s="177"/>
      <c r="E120" s="58">
        <f>SUM(E118:E119)</f>
        <v>631.54040252472009</v>
      </c>
    </row>
    <row r="121" spans="2:5" ht="17.25" customHeight="1" x14ac:dyDescent="0.25">
      <c r="B121" s="25"/>
      <c r="C121" s="25"/>
      <c r="D121" s="25"/>
      <c r="E121" s="25"/>
    </row>
    <row r="122" spans="2:5" ht="17.25" customHeight="1" x14ac:dyDescent="0.25">
      <c r="B122" s="25"/>
      <c r="C122" s="25"/>
      <c r="D122" s="25"/>
      <c r="E122" s="25"/>
    </row>
    <row r="123" spans="2:5" ht="17.25" customHeight="1" x14ac:dyDescent="0.25">
      <c r="B123" s="178" t="s">
        <v>101</v>
      </c>
      <c r="C123" s="178"/>
      <c r="D123" s="178"/>
      <c r="E123" s="178"/>
    </row>
    <row r="124" spans="2:5" ht="17.25" customHeight="1" x14ac:dyDescent="0.25">
      <c r="B124" s="25"/>
      <c r="C124" s="25"/>
      <c r="D124" s="25"/>
      <c r="E124" s="25"/>
    </row>
    <row r="125" spans="2:5" ht="17.25" customHeight="1" x14ac:dyDescent="0.25">
      <c r="B125" s="120">
        <v>5</v>
      </c>
      <c r="C125" s="177" t="s">
        <v>102</v>
      </c>
      <c r="D125" s="177"/>
      <c r="E125" s="120" t="s">
        <v>103</v>
      </c>
    </row>
    <row r="126" spans="2:5" ht="17.25" customHeight="1" x14ac:dyDescent="0.25">
      <c r="B126" s="121" t="s">
        <v>21</v>
      </c>
      <c r="C126" s="175" t="s">
        <v>167</v>
      </c>
      <c r="D126" s="175"/>
      <c r="E126" s="57">
        <f>Parâmetros!G100</f>
        <v>157.79083333333335</v>
      </c>
    </row>
    <row r="127" spans="2:5" ht="17.25" customHeight="1" x14ac:dyDescent="0.25">
      <c r="B127" s="121" t="s">
        <v>23</v>
      </c>
      <c r="C127" s="175" t="s">
        <v>9</v>
      </c>
      <c r="D127" s="175"/>
      <c r="E127" s="57">
        <f>Parâmetros!G101</f>
        <v>26.071999999999999</v>
      </c>
    </row>
    <row r="128" spans="2:5" ht="17.25" customHeight="1" x14ac:dyDescent="0.25">
      <c r="B128" s="121" t="s">
        <v>25</v>
      </c>
      <c r="C128" s="175" t="s">
        <v>10</v>
      </c>
      <c r="D128" s="175"/>
      <c r="E128" s="57">
        <f>Parâmetros!G103</f>
        <v>44.311799038461544</v>
      </c>
    </row>
    <row r="129" spans="2:5" ht="17.25" customHeight="1" x14ac:dyDescent="0.25">
      <c r="B129" s="121" t="s">
        <v>27</v>
      </c>
      <c r="C129" s="176" t="s">
        <v>168</v>
      </c>
      <c r="D129" s="176"/>
      <c r="E129" s="72">
        <f>Parâmetros!G104</f>
        <v>15</v>
      </c>
    </row>
    <row r="130" spans="2:5" ht="17.25" customHeight="1" x14ac:dyDescent="0.25">
      <c r="B130" s="121" t="s">
        <v>29</v>
      </c>
      <c r="C130" s="175" t="s">
        <v>75</v>
      </c>
      <c r="D130" s="175"/>
      <c r="E130" s="57">
        <f>Parâmetros!G105</f>
        <v>0</v>
      </c>
    </row>
    <row r="131" spans="2:5" ht="17.25" customHeight="1" x14ac:dyDescent="0.25">
      <c r="B131" s="177" t="s">
        <v>54</v>
      </c>
      <c r="C131" s="177"/>
      <c r="D131" s="177"/>
      <c r="E131" s="58">
        <f>SUM(E126:E130)</f>
        <v>243.1746323717949</v>
      </c>
    </row>
    <row r="132" spans="2:5" ht="17.25" customHeight="1" x14ac:dyDescent="0.25">
      <c r="B132" s="25"/>
      <c r="C132" s="25"/>
      <c r="D132" s="25"/>
      <c r="E132" s="25"/>
    </row>
    <row r="133" spans="2:5" ht="17.25" customHeight="1" x14ac:dyDescent="0.25">
      <c r="B133" s="25"/>
      <c r="C133" s="25"/>
      <c r="D133" s="25"/>
      <c r="E133" s="25"/>
    </row>
    <row r="134" spans="2:5" ht="17.25" customHeight="1" x14ac:dyDescent="0.25">
      <c r="B134" s="178" t="s">
        <v>109</v>
      </c>
      <c r="C134" s="178"/>
      <c r="D134" s="178"/>
      <c r="E134" s="178"/>
    </row>
    <row r="135" spans="2:5" ht="17.25" customHeight="1" x14ac:dyDescent="0.25">
      <c r="B135" s="25"/>
      <c r="C135" s="25"/>
      <c r="D135" s="25"/>
      <c r="E135" s="25"/>
    </row>
    <row r="136" spans="2:5" ht="17.25" customHeight="1" x14ac:dyDescent="0.25">
      <c r="B136" s="120">
        <v>6</v>
      </c>
      <c r="C136" s="73" t="s">
        <v>110</v>
      </c>
      <c r="D136" s="120" t="s">
        <v>20</v>
      </c>
      <c r="E136" s="120" t="s">
        <v>103</v>
      </c>
    </row>
    <row r="137" spans="2:5" ht="17.25" customHeight="1" x14ac:dyDescent="0.25">
      <c r="B137" s="121" t="s">
        <v>21</v>
      </c>
      <c r="C137" s="56" t="s">
        <v>169</v>
      </c>
      <c r="D137" s="74">
        <f>Parâmetros!E126</f>
        <v>0.06</v>
      </c>
      <c r="E137" s="75">
        <f>E154*D137</f>
        <v>370.15887025443021</v>
      </c>
    </row>
    <row r="138" spans="2:5" ht="17.25" customHeight="1" x14ac:dyDescent="0.25">
      <c r="B138" s="121" t="s">
        <v>23</v>
      </c>
      <c r="C138" s="56" t="s">
        <v>170</v>
      </c>
      <c r="D138" s="46">
        <f>Parâmetros!D126</f>
        <v>6.7900000000000002E-2</v>
      </c>
      <c r="E138" s="65">
        <f>D138*(E154+E137)</f>
        <v>444.03024212820605</v>
      </c>
    </row>
    <row r="139" spans="2:5" ht="17.25" customHeight="1" x14ac:dyDescent="0.25">
      <c r="B139" s="121" t="s">
        <v>25</v>
      </c>
      <c r="C139" s="56" t="s">
        <v>171</v>
      </c>
      <c r="D139" s="46">
        <f>SUM(D140:D142)</f>
        <v>6.6500000000000004E-2</v>
      </c>
      <c r="E139" s="65">
        <f>((E154+E137+E138)/(1-D139))*D139</f>
        <v>497.48579593512466</v>
      </c>
    </row>
    <row r="140" spans="2:5" ht="17.25" customHeight="1" x14ac:dyDescent="0.25">
      <c r="B140" s="121"/>
      <c r="C140" s="56" t="s">
        <v>172</v>
      </c>
      <c r="D140" s="45">
        <f>Parâmetros!G114</f>
        <v>3.6499999999999998E-2</v>
      </c>
      <c r="E140" s="65">
        <f>((E154+E137+E138)/(1-D139))*D140</f>
        <v>273.05611355837664</v>
      </c>
    </row>
    <row r="141" spans="2:5" ht="17.25" customHeight="1" x14ac:dyDescent="0.25">
      <c r="B141" s="121"/>
      <c r="C141" s="56" t="s">
        <v>114</v>
      </c>
      <c r="D141" s="46">
        <f>Parâmetros!G115</f>
        <v>0</v>
      </c>
      <c r="E141" s="65">
        <f>((E154+E137+E138)/(1-D139))*D141</f>
        <v>0</v>
      </c>
    </row>
    <row r="142" spans="2:5" ht="17.25" customHeight="1" x14ac:dyDescent="0.25">
      <c r="B142" s="121"/>
      <c r="C142" s="56" t="s">
        <v>173</v>
      </c>
      <c r="D142" s="150">
        <f>Parâmetros!G126</f>
        <v>0.03</v>
      </c>
      <c r="E142" s="65">
        <f>((E154+E137+E138)/(1-D139))*D142</f>
        <v>224.42968237674793</v>
      </c>
    </row>
    <row r="143" spans="2:5" ht="17.25" customHeight="1" x14ac:dyDescent="0.25">
      <c r="B143" s="177" t="s">
        <v>54</v>
      </c>
      <c r="C143" s="177"/>
      <c r="D143" s="21">
        <f>SUM(D137:D139)</f>
        <v>0.19440000000000002</v>
      </c>
      <c r="E143" s="58">
        <f>SUM(E137:E142)</f>
        <v>1809.1607042528856</v>
      </c>
    </row>
    <row r="144" spans="2:5" ht="17.25" customHeight="1" x14ac:dyDescent="0.25">
      <c r="B144" s="25"/>
      <c r="C144" s="25"/>
      <c r="D144" s="25"/>
      <c r="E144" s="25"/>
    </row>
    <row r="145" spans="2:5" ht="17.25" customHeight="1" x14ac:dyDescent="0.25">
      <c r="B145" s="25"/>
      <c r="C145" s="25"/>
      <c r="D145" s="25"/>
      <c r="E145" s="25"/>
    </row>
    <row r="146" spans="2:5" ht="17.25" customHeight="1" x14ac:dyDescent="0.25">
      <c r="B146" s="178" t="s">
        <v>174</v>
      </c>
      <c r="C146" s="178"/>
      <c r="D146" s="178"/>
      <c r="E146" s="178"/>
    </row>
    <row r="147" spans="2:5" ht="17.25" customHeight="1" x14ac:dyDescent="0.25">
      <c r="B147" s="25"/>
      <c r="C147" s="25"/>
      <c r="D147" s="25"/>
      <c r="E147" s="25"/>
    </row>
    <row r="148" spans="2:5" ht="17.25" customHeight="1" x14ac:dyDescent="0.25">
      <c r="B148" s="120"/>
      <c r="C148" s="177" t="s">
        <v>175</v>
      </c>
      <c r="D148" s="177"/>
      <c r="E148" s="120" t="s">
        <v>103</v>
      </c>
    </row>
    <row r="149" spans="2:5" ht="17.25" customHeight="1" x14ac:dyDescent="0.25">
      <c r="B149" s="120" t="s">
        <v>21</v>
      </c>
      <c r="C149" s="175" t="s">
        <v>18</v>
      </c>
      <c r="D149" s="175"/>
      <c r="E149" s="57">
        <f>E31</f>
        <v>2691</v>
      </c>
    </row>
    <row r="150" spans="2:5" ht="17.25" customHeight="1" x14ac:dyDescent="0.25">
      <c r="B150" s="120" t="s">
        <v>23</v>
      </c>
      <c r="C150" s="175" t="s">
        <v>35</v>
      </c>
      <c r="D150" s="175"/>
      <c r="E150" s="57">
        <f>E78</f>
        <v>2424.094819343989</v>
      </c>
    </row>
    <row r="151" spans="2:5" ht="17.25" customHeight="1" x14ac:dyDescent="0.25">
      <c r="B151" s="120" t="s">
        <v>25</v>
      </c>
      <c r="C151" s="175" t="s">
        <v>76</v>
      </c>
      <c r="D151" s="175"/>
      <c r="E151" s="57">
        <f>E90</f>
        <v>179.50465000000003</v>
      </c>
    </row>
    <row r="152" spans="2:5" ht="17.25" customHeight="1" x14ac:dyDescent="0.25">
      <c r="B152" s="120" t="s">
        <v>27</v>
      </c>
      <c r="C152" s="175" t="s">
        <v>84</v>
      </c>
      <c r="D152" s="175"/>
      <c r="E152" s="57">
        <f>E120</f>
        <v>631.54040252472009</v>
      </c>
    </row>
    <row r="153" spans="2:5" ht="17.25" customHeight="1" x14ac:dyDescent="0.25">
      <c r="B153" s="120" t="s">
        <v>29</v>
      </c>
      <c r="C153" s="175" t="s">
        <v>101</v>
      </c>
      <c r="D153" s="175"/>
      <c r="E153" s="57">
        <f>E131</f>
        <v>243.1746323717949</v>
      </c>
    </row>
    <row r="154" spans="2:5" ht="17.25" customHeight="1" x14ac:dyDescent="0.25">
      <c r="B154" s="177" t="s">
        <v>176</v>
      </c>
      <c r="C154" s="177"/>
      <c r="D154" s="177"/>
      <c r="E154" s="62">
        <f>SUM(E149:E153)</f>
        <v>6169.314504240504</v>
      </c>
    </row>
    <row r="155" spans="2:5" ht="17.25" customHeight="1" x14ac:dyDescent="0.25">
      <c r="B155" s="120" t="s">
        <v>31</v>
      </c>
      <c r="C155" s="175" t="s">
        <v>177</v>
      </c>
      <c r="D155" s="175"/>
      <c r="E155" s="57">
        <f>E143</f>
        <v>1809.1607042528856</v>
      </c>
    </row>
    <row r="156" spans="2:5" ht="17.25" customHeight="1" x14ac:dyDescent="0.25">
      <c r="B156" s="177" t="s">
        <v>178</v>
      </c>
      <c r="C156" s="177"/>
      <c r="D156" s="177"/>
      <c r="E156" s="62">
        <f>TRUNC(SUM(E154:E155),2)</f>
        <v>7978.47</v>
      </c>
    </row>
    <row r="157" spans="2:5" ht="17.25" customHeight="1" x14ac:dyDescent="0.25">
      <c r="B157" s="25"/>
      <c r="C157" s="25"/>
      <c r="D157" s="25"/>
      <c r="E157" s="25"/>
    </row>
    <row r="158" spans="2:5" ht="17.25" customHeight="1" x14ac:dyDescent="0.25">
      <c r="B158" s="178" t="s">
        <v>179</v>
      </c>
      <c r="C158" s="178"/>
      <c r="D158" s="178"/>
      <c r="E158" s="178"/>
    </row>
    <row r="159" spans="2:5" ht="17.25" customHeight="1" x14ac:dyDescent="0.25">
      <c r="B159" s="25"/>
      <c r="C159" s="25"/>
      <c r="D159" s="25"/>
      <c r="E159" s="25"/>
    </row>
    <row r="160" spans="2:5" ht="17.25" customHeight="1" x14ac:dyDescent="0.25">
      <c r="B160" s="25"/>
      <c r="C160" s="196" t="s">
        <v>180</v>
      </c>
      <c r="D160" s="196"/>
      <c r="E160" s="76">
        <f>E156</f>
        <v>7978.47</v>
      </c>
    </row>
    <row r="161" spans="2:5" ht="17.25" customHeight="1" x14ac:dyDescent="0.25">
      <c r="B161" s="25"/>
      <c r="C161" s="196" t="s">
        <v>133</v>
      </c>
      <c r="D161" s="196"/>
      <c r="E161" s="77">
        <f>D19</f>
        <v>1</v>
      </c>
    </row>
    <row r="162" spans="2:5" ht="17.25" customHeight="1" x14ac:dyDescent="0.25">
      <c r="B162" s="25"/>
      <c r="C162" s="197" t="s">
        <v>181</v>
      </c>
      <c r="D162" s="197"/>
      <c r="E162" s="78">
        <f>E160*E161</f>
        <v>7978.47</v>
      </c>
    </row>
    <row r="163" spans="2:5" ht="17.25" customHeight="1" x14ac:dyDescent="0.25">
      <c r="B163" s="25"/>
      <c r="C163" s="25"/>
      <c r="D163" s="25"/>
      <c r="E163" s="25"/>
    </row>
    <row r="164" spans="2:5" ht="17.25" customHeight="1" x14ac:dyDescent="0.25">
      <c r="B164" s="25"/>
      <c r="C164" s="25"/>
      <c r="D164" s="25"/>
      <c r="E164" s="25"/>
    </row>
    <row r="165" spans="2:5" ht="17.25" customHeight="1" x14ac:dyDescent="0.25">
      <c r="B165" s="25"/>
      <c r="C165" s="25"/>
      <c r="D165" s="25"/>
      <c r="E165" s="25"/>
    </row>
    <row r="166" spans="2:5" ht="17.25" customHeight="1" x14ac:dyDescent="0.25">
      <c r="B166" s="25"/>
      <c r="C166" s="25"/>
      <c r="D166" s="25"/>
      <c r="E166" s="25"/>
    </row>
    <row r="167" spans="2:5" ht="17.25" customHeight="1" x14ac:dyDescent="0.25">
      <c r="B167" s="25"/>
      <c r="C167" s="25"/>
      <c r="D167" s="25"/>
      <c r="E167" s="25"/>
    </row>
    <row r="168" spans="2:5" ht="17.25" customHeight="1" x14ac:dyDescent="0.25">
      <c r="B168" s="25"/>
      <c r="C168" s="25"/>
      <c r="D168" s="25"/>
      <c r="E168" s="25"/>
    </row>
    <row r="169" spans="2:5" ht="17.25" customHeight="1" x14ac:dyDescent="0.25">
      <c r="B169" s="25"/>
      <c r="C169" s="25"/>
      <c r="D169" s="25"/>
      <c r="E169" s="25"/>
    </row>
    <row r="170" spans="2:5" ht="17.25" customHeight="1" x14ac:dyDescent="0.25">
      <c r="B170" s="25"/>
      <c r="C170" s="25"/>
      <c r="D170" s="25"/>
      <c r="E170" s="25"/>
    </row>
    <row r="171" spans="2:5" ht="17.25" customHeight="1" x14ac:dyDescent="0.25">
      <c r="B171" s="25"/>
      <c r="C171" s="25"/>
      <c r="D171" s="25"/>
      <c r="E171" s="25"/>
    </row>
    <row r="172" spans="2:5" ht="17.25" customHeight="1" x14ac:dyDescent="0.25">
      <c r="B172" s="25"/>
      <c r="C172" s="25"/>
      <c r="D172" s="25"/>
      <c r="E172" s="25"/>
    </row>
    <row r="173" spans="2:5" ht="17.25" customHeight="1" x14ac:dyDescent="0.25">
      <c r="B173" s="25"/>
      <c r="C173" s="25"/>
      <c r="D173" s="25"/>
      <c r="E173" s="25"/>
    </row>
    <row r="174" spans="2:5" ht="17.25" customHeight="1" x14ac:dyDescent="0.25">
      <c r="B174" s="25"/>
      <c r="C174" s="25"/>
      <c r="D174" s="25"/>
      <c r="E174" s="25"/>
    </row>
    <row r="175" spans="2:5" ht="17.25" customHeight="1" x14ac:dyDescent="0.25">
      <c r="B175" s="25"/>
      <c r="C175" s="25"/>
      <c r="D175" s="25"/>
      <c r="E175" s="25"/>
    </row>
    <row r="176" spans="2:5" ht="17.25" customHeight="1" x14ac:dyDescent="0.25">
      <c r="B176" s="25"/>
      <c r="C176" s="25"/>
      <c r="D176" s="25"/>
      <c r="E176" s="25"/>
    </row>
    <row r="177" spans="2:5" ht="17.25" customHeight="1" x14ac:dyDescent="0.25">
      <c r="B177" s="25"/>
      <c r="C177" s="25"/>
      <c r="D177" s="25"/>
      <c r="E177" s="25"/>
    </row>
    <row r="178" spans="2:5" ht="17.25" customHeight="1" x14ac:dyDescent="0.25">
      <c r="B178" s="25"/>
      <c r="C178" s="25"/>
      <c r="D178" s="25"/>
      <c r="E178" s="25"/>
    </row>
    <row r="179" spans="2:5" ht="17.25" customHeight="1" x14ac:dyDescent="0.25">
      <c r="B179" s="25"/>
      <c r="C179" s="25"/>
      <c r="D179" s="25"/>
      <c r="E179" s="25"/>
    </row>
    <row r="180" spans="2:5" ht="17.25" customHeight="1" x14ac:dyDescent="0.25">
      <c r="B180" s="25"/>
      <c r="C180" s="25"/>
      <c r="D180" s="25"/>
      <c r="E180" s="25"/>
    </row>
    <row r="181" spans="2:5" ht="17.25" customHeight="1" x14ac:dyDescent="0.25">
      <c r="B181" s="25"/>
      <c r="C181" s="25"/>
      <c r="D181" s="25"/>
      <c r="E181" s="25"/>
    </row>
    <row r="182" spans="2:5" ht="17.25" customHeight="1" x14ac:dyDescent="0.25">
      <c r="B182" s="25"/>
      <c r="C182" s="25"/>
      <c r="D182" s="25"/>
      <c r="E182" s="25"/>
    </row>
    <row r="183" spans="2:5" ht="17.25" customHeight="1" x14ac:dyDescent="0.25">
      <c r="B183" s="25"/>
      <c r="C183" s="25"/>
      <c r="D183" s="25"/>
      <c r="E183" s="25"/>
    </row>
    <row r="184" spans="2:5" ht="17.25" customHeight="1" x14ac:dyDescent="0.25">
      <c r="B184" s="25"/>
      <c r="C184" s="25"/>
      <c r="D184" s="25"/>
      <c r="E184" s="25"/>
    </row>
    <row r="185" spans="2:5" ht="17.25" customHeight="1" x14ac:dyDescent="0.25">
      <c r="B185" s="25"/>
      <c r="C185" s="25"/>
      <c r="D185" s="25"/>
      <c r="E185" s="25"/>
    </row>
    <row r="186" spans="2:5" ht="17.25" customHeight="1" x14ac:dyDescent="0.25">
      <c r="B186" s="25"/>
      <c r="C186" s="25"/>
      <c r="D186" s="25"/>
      <c r="E186" s="25"/>
    </row>
    <row r="187" spans="2:5" ht="17.25" customHeight="1" x14ac:dyDescent="0.25">
      <c r="B187" s="25"/>
      <c r="C187" s="25"/>
      <c r="D187" s="25"/>
      <c r="E187" s="25"/>
    </row>
    <row r="188" spans="2:5" ht="17.25" customHeight="1" x14ac:dyDescent="0.25">
      <c r="B188" s="25"/>
      <c r="C188" s="25"/>
      <c r="D188" s="25"/>
      <c r="E188" s="25"/>
    </row>
    <row r="189" spans="2:5" ht="17.25" customHeight="1" x14ac:dyDescent="0.25">
      <c r="B189" s="25"/>
      <c r="C189" s="25"/>
      <c r="D189" s="25"/>
      <c r="E189" s="25"/>
    </row>
    <row r="190" spans="2:5" ht="17.25" customHeight="1" x14ac:dyDescent="0.25">
      <c r="B190" s="25"/>
      <c r="C190" s="25"/>
      <c r="D190" s="25"/>
      <c r="E190" s="25"/>
    </row>
    <row r="191" spans="2:5" ht="17.25" customHeight="1" x14ac:dyDescent="0.25">
      <c r="B191" s="25"/>
      <c r="C191" s="25"/>
      <c r="D191" s="25"/>
      <c r="E191" s="25"/>
    </row>
    <row r="192" spans="2:5" ht="17.25" customHeight="1" x14ac:dyDescent="0.25">
      <c r="B192" s="25"/>
      <c r="C192" s="25"/>
      <c r="D192" s="25"/>
      <c r="E192" s="25"/>
    </row>
    <row r="193" spans="2:5" ht="17.25" customHeight="1" x14ac:dyDescent="0.25">
      <c r="B193" s="25"/>
      <c r="C193" s="25"/>
      <c r="D193" s="25"/>
      <c r="E193" s="25"/>
    </row>
    <row r="194" spans="2:5" ht="17.25" customHeight="1" x14ac:dyDescent="0.25">
      <c r="B194" s="25"/>
      <c r="C194" s="25"/>
      <c r="D194" s="25"/>
      <c r="E194" s="25"/>
    </row>
    <row r="195" spans="2:5" ht="17.25" customHeight="1" x14ac:dyDescent="0.25">
      <c r="B195" s="25"/>
      <c r="C195" s="25"/>
      <c r="D195" s="25"/>
      <c r="E195" s="25"/>
    </row>
    <row r="196" spans="2:5" ht="17.25" customHeight="1" x14ac:dyDescent="0.25">
      <c r="B196" s="25"/>
      <c r="C196" s="25"/>
      <c r="D196" s="25"/>
      <c r="E196" s="25"/>
    </row>
    <row r="197" spans="2:5" ht="17.25" customHeight="1" x14ac:dyDescent="0.25">
      <c r="B197" s="25"/>
      <c r="C197" s="25"/>
      <c r="D197" s="25"/>
      <c r="E197" s="25"/>
    </row>
    <row r="198" spans="2:5" ht="17.25" customHeight="1" x14ac:dyDescent="0.25">
      <c r="B198" s="25"/>
      <c r="C198" s="25"/>
      <c r="D198" s="25"/>
      <c r="E198" s="25"/>
    </row>
    <row r="199" spans="2:5" ht="17.25" customHeight="1" x14ac:dyDescent="0.25">
      <c r="B199" s="25"/>
      <c r="C199" s="25"/>
      <c r="D199" s="25"/>
      <c r="E199" s="25"/>
    </row>
    <row r="200" spans="2:5" ht="17.25" customHeight="1" x14ac:dyDescent="0.25">
      <c r="B200" s="25"/>
      <c r="C200" s="25"/>
      <c r="D200" s="25"/>
      <c r="E200" s="25"/>
    </row>
    <row r="201" spans="2:5" ht="17.25" customHeight="1" x14ac:dyDescent="0.25">
      <c r="B201" s="25"/>
      <c r="C201" s="25"/>
      <c r="D201" s="25"/>
      <c r="E201" s="25"/>
    </row>
    <row r="202" spans="2:5" ht="17.25" customHeight="1" x14ac:dyDescent="0.25">
      <c r="B202" s="25"/>
      <c r="C202" s="25"/>
      <c r="D202" s="25"/>
      <c r="E202" s="25"/>
    </row>
    <row r="203" spans="2:5" ht="17.25" customHeight="1" x14ac:dyDescent="0.25">
      <c r="B203" s="25"/>
      <c r="C203" s="25"/>
      <c r="D203" s="25"/>
      <c r="E203" s="25"/>
    </row>
    <row r="204" spans="2:5" ht="17.25" customHeight="1" x14ac:dyDescent="0.25">
      <c r="B204" s="25"/>
      <c r="C204" s="25"/>
      <c r="D204" s="25"/>
      <c r="E204" s="25"/>
    </row>
    <row r="205" spans="2:5" ht="17.25" customHeight="1" x14ac:dyDescent="0.25">
      <c r="B205" s="25"/>
      <c r="C205" s="25"/>
      <c r="D205" s="25"/>
      <c r="E205" s="25"/>
    </row>
    <row r="206" spans="2:5" ht="17.25" customHeight="1" x14ac:dyDescent="0.25">
      <c r="B206" s="25"/>
      <c r="C206" s="25"/>
      <c r="D206" s="25"/>
      <c r="E206" s="25"/>
    </row>
    <row r="207" spans="2:5" ht="17.25" customHeight="1" x14ac:dyDescent="0.25">
      <c r="B207" s="25"/>
      <c r="C207" s="25"/>
      <c r="D207" s="25"/>
      <c r="E207" s="25"/>
    </row>
    <row r="208" spans="2:5" ht="17.25" customHeight="1" x14ac:dyDescent="0.25">
      <c r="B208" s="25"/>
      <c r="C208" s="25"/>
      <c r="D208" s="25"/>
      <c r="E208" s="25"/>
    </row>
    <row r="209" spans="2:5" ht="17.25" customHeight="1" x14ac:dyDescent="0.25">
      <c r="B209" s="25"/>
      <c r="C209" s="25"/>
      <c r="D209" s="25"/>
      <c r="E209" s="25"/>
    </row>
    <row r="210" spans="2:5" ht="17.25" customHeight="1" x14ac:dyDescent="0.25">
      <c r="B210" s="25"/>
      <c r="C210" s="25"/>
      <c r="D210" s="25"/>
      <c r="E210" s="25"/>
    </row>
    <row r="211" spans="2:5" ht="17.25" customHeight="1" x14ac:dyDescent="0.25">
      <c r="B211" s="25"/>
      <c r="C211" s="25"/>
      <c r="D211" s="25"/>
      <c r="E211" s="25"/>
    </row>
    <row r="212" spans="2:5" ht="17.25" customHeight="1" x14ac:dyDescent="0.25">
      <c r="B212" s="25"/>
      <c r="C212" s="25"/>
      <c r="D212" s="25"/>
      <c r="E212" s="25"/>
    </row>
    <row r="213" spans="2:5" ht="17.25" customHeight="1" x14ac:dyDescent="0.25">
      <c r="B213" s="25"/>
      <c r="C213" s="25"/>
      <c r="D213" s="25"/>
      <c r="E213" s="25"/>
    </row>
    <row r="214" spans="2:5" ht="17.25" customHeight="1" x14ac:dyDescent="0.25">
      <c r="B214" s="25"/>
      <c r="C214" s="25"/>
      <c r="D214" s="25"/>
      <c r="E214" s="25"/>
    </row>
    <row r="215" spans="2:5" ht="17.25" customHeight="1" x14ac:dyDescent="0.25">
      <c r="B215" s="25"/>
      <c r="C215" s="25"/>
      <c r="D215" s="25"/>
      <c r="E215" s="25"/>
    </row>
    <row r="216" spans="2:5" ht="17.25" customHeight="1" x14ac:dyDescent="0.25">
      <c r="B216" s="25"/>
      <c r="C216" s="25"/>
      <c r="D216" s="25"/>
      <c r="E216" s="25"/>
    </row>
    <row r="217" spans="2:5" ht="17.25" customHeight="1" x14ac:dyDescent="0.25">
      <c r="B217" s="25"/>
      <c r="C217" s="25"/>
      <c r="D217" s="25"/>
      <c r="E217" s="25"/>
    </row>
    <row r="218" spans="2:5" ht="17.25" customHeight="1" x14ac:dyDescent="0.25">
      <c r="B218" s="25"/>
      <c r="C218" s="25"/>
      <c r="D218" s="25"/>
      <c r="E218" s="25"/>
    </row>
    <row r="219" spans="2:5" ht="17.25" customHeight="1" x14ac:dyDescent="0.25">
      <c r="B219" s="25"/>
      <c r="C219" s="25"/>
      <c r="D219" s="25"/>
      <c r="E219" s="25"/>
    </row>
    <row r="220" spans="2:5" ht="17.25" customHeight="1" x14ac:dyDescent="0.25">
      <c r="B220" s="25"/>
      <c r="C220" s="25"/>
      <c r="D220" s="25"/>
      <c r="E220" s="25"/>
    </row>
    <row r="221" spans="2:5" ht="17.25" customHeight="1" x14ac:dyDescent="0.25">
      <c r="B221" s="25"/>
      <c r="C221" s="25"/>
      <c r="D221" s="25"/>
      <c r="E221" s="25"/>
    </row>
    <row r="222" spans="2:5" ht="17.25" customHeight="1" x14ac:dyDescent="0.25">
      <c r="B222" s="25"/>
      <c r="C222" s="25"/>
      <c r="D222" s="25"/>
      <c r="E222" s="25"/>
    </row>
    <row r="223" spans="2:5" ht="17.25" customHeight="1" x14ac:dyDescent="0.25">
      <c r="B223" s="25"/>
      <c r="C223" s="25"/>
      <c r="D223" s="25"/>
      <c r="E223" s="25"/>
    </row>
    <row r="224" spans="2:5" ht="17.25" customHeight="1" x14ac:dyDescent="0.25">
      <c r="B224" s="25"/>
      <c r="C224" s="25"/>
      <c r="D224" s="25"/>
      <c r="E224" s="25"/>
    </row>
    <row r="225" spans="2:5" ht="17.25" customHeight="1" x14ac:dyDescent="0.25">
      <c r="B225" s="25"/>
      <c r="C225" s="25"/>
      <c r="D225" s="25"/>
      <c r="E225" s="25"/>
    </row>
    <row r="226" spans="2:5" ht="17.25" customHeight="1" x14ac:dyDescent="0.25">
      <c r="B226" s="25"/>
      <c r="C226" s="25"/>
      <c r="D226" s="25"/>
      <c r="E226" s="25"/>
    </row>
    <row r="227" spans="2:5" ht="17.25" customHeight="1" x14ac:dyDescent="0.25">
      <c r="B227" s="25"/>
      <c r="C227" s="25"/>
      <c r="D227" s="25"/>
      <c r="E227" s="25"/>
    </row>
    <row r="228" spans="2:5" ht="17.25" customHeight="1" x14ac:dyDescent="0.25">
      <c r="B228" s="25"/>
      <c r="C228" s="25"/>
      <c r="D228" s="25"/>
      <c r="E228" s="25"/>
    </row>
    <row r="229" spans="2:5" ht="17.25" customHeight="1" x14ac:dyDescent="0.25">
      <c r="B229" s="25"/>
      <c r="C229" s="25"/>
      <c r="D229" s="25"/>
      <c r="E229" s="25"/>
    </row>
    <row r="230" spans="2:5" ht="17.25" customHeight="1" x14ac:dyDescent="0.25">
      <c r="B230" s="25"/>
      <c r="C230" s="25"/>
      <c r="D230" s="25"/>
      <c r="E230" s="25"/>
    </row>
    <row r="231" spans="2:5" ht="17.25" customHeight="1" x14ac:dyDescent="0.25">
      <c r="B231" s="25"/>
      <c r="C231" s="25"/>
      <c r="D231" s="25"/>
      <c r="E231" s="25"/>
    </row>
    <row r="232" spans="2:5" ht="17.25" customHeight="1" x14ac:dyDescent="0.25">
      <c r="B232" s="25"/>
      <c r="C232" s="25"/>
      <c r="D232" s="25"/>
      <c r="E232" s="25"/>
    </row>
    <row r="233" spans="2:5" ht="17.25" customHeight="1" x14ac:dyDescent="0.25">
      <c r="B233" s="25"/>
      <c r="C233" s="25"/>
      <c r="D233" s="25"/>
      <c r="E233" s="25"/>
    </row>
    <row r="234" spans="2:5" ht="17.25" customHeight="1" x14ac:dyDescent="0.25">
      <c r="B234" s="25"/>
      <c r="C234" s="25"/>
      <c r="D234" s="25"/>
      <c r="E234" s="25"/>
    </row>
    <row r="235" spans="2:5" ht="17.25" customHeight="1" x14ac:dyDescent="0.25">
      <c r="B235" s="25"/>
      <c r="C235" s="25"/>
      <c r="D235" s="25"/>
      <c r="E235" s="25"/>
    </row>
    <row r="236" spans="2:5" ht="17.25" customHeight="1" x14ac:dyDescent="0.25">
      <c r="B236" s="25"/>
      <c r="C236" s="25"/>
      <c r="D236" s="25"/>
      <c r="E236" s="25"/>
    </row>
    <row r="237" spans="2:5" ht="17.25" customHeight="1" x14ac:dyDescent="0.25">
      <c r="B237" s="25"/>
      <c r="C237" s="25"/>
      <c r="D237" s="25"/>
      <c r="E237" s="25"/>
    </row>
    <row r="238" spans="2:5" ht="17.25" customHeight="1" x14ac:dyDescent="0.25">
      <c r="B238" s="25"/>
      <c r="C238" s="25"/>
      <c r="D238" s="25"/>
      <c r="E238" s="25"/>
    </row>
    <row r="239" spans="2:5" ht="17.25" customHeight="1" x14ac:dyDescent="0.25">
      <c r="B239" s="25"/>
      <c r="C239" s="25"/>
      <c r="D239" s="25"/>
      <c r="E239" s="25"/>
    </row>
    <row r="240" spans="2:5" ht="17.25" customHeight="1" x14ac:dyDescent="0.25">
      <c r="B240" s="25"/>
      <c r="C240" s="25"/>
      <c r="D240" s="25"/>
      <c r="E240" s="25"/>
    </row>
    <row r="241" spans="2:5" ht="17.25" customHeight="1" x14ac:dyDescent="0.25">
      <c r="B241" s="25"/>
      <c r="C241" s="25"/>
      <c r="D241" s="25"/>
      <c r="E241" s="25"/>
    </row>
    <row r="242" spans="2:5" ht="17.25" customHeight="1" x14ac:dyDescent="0.25">
      <c r="B242" s="25"/>
      <c r="C242" s="25"/>
      <c r="D242" s="25"/>
      <c r="E242" s="25"/>
    </row>
    <row r="243" spans="2:5" ht="17.25" customHeight="1" x14ac:dyDescent="0.25">
      <c r="B243" s="25"/>
      <c r="C243" s="25"/>
      <c r="D243" s="25"/>
      <c r="E243" s="25"/>
    </row>
    <row r="244" spans="2:5" ht="17.25" customHeight="1" x14ac:dyDescent="0.25">
      <c r="B244" s="25"/>
      <c r="C244" s="25"/>
      <c r="D244" s="25"/>
      <c r="E244" s="25"/>
    </row>
    <row r="245" spans="2:5" ht="17.25" customHeight="1" x14ac:dyDescent="0.25">
      <c r="B245" s="25"/>
      <c r="C245" s="25"/>
      <c r="D245" s="25"/>
      <c r="E245" s="25"/>
    </row>
    <row r="246" spans="2:5" ht="17.25" customHeight="1" x14ac:dyDescent="0.25">
      <c r="B246" s="25"/>
      <c r="C246" s="25"/>
      <c r="D246" s="25"/>
      <c r="E246" s="25"/>
    </row>
    <row r="247" spans="2:5" ht="17.25" customHeight="1" x14ac:dyDescent="0.25">
      <c r="B247" s="25"/>
      <c r="C247" s="25"/>
      <c r="D247" s="25"/>
      <c r="E247" s="25"/>
    </row>
    <row r="248" spans="2:5" ht="17.25" customHeight="1" x14ac:dyDescent="0.25">
      <c r="B248" s="25"/>
      <c r="C248" s="25"/>
      <c r="D248" s="25"/>
      <c r="E248" s="25"/>
    </row>
    <row r="249" spans="2:5" ht="17.25" customHeight="1" x14ac:dyDescent="0.25">
      <c r="B249" s="25"/>
      <c r="C249" s="25"/>
      <c r="D249" s="25"/>
      <c r="E249" s="25"/>
    </row>
    <row r="250" spans="2:5" ht="17.25" customHeight="1" x14ac:dyDescent="0.25">
      <c r="B250" s="25"/>
      <c r="C250" s="25"/>
      <c r="D250" s="25"/>
      <c r="E250" s="25"/>
    </row>
    <row r="251" spans="2:5" ht="17.25" customHeight="1" x14ac:dyDescent="0.25">
      <c r="B251" s="25"/>
      <c r="C251" s="25"/>
      <c r="D251" s="25"/>
      <c r="E251" s="25"/>
    </row>
    <row r="252" spans="2:5" ht="17.25" customHeight="1" x14ac:dyDescent="0.25">
      <c r="B252" s="25"/>
      <c r="C252" s="25"/>
      <c r="D252" s="25"/>
      <c r="E252" s="25"/>
    </row>
    <row r="253" spans="2:5" ht="17.25" customHeight="1" x14ac:dyDescent="0.25">
      <c r="B253" s="25"/>
      <c r="C253" s="25"/>
      <c r="D253" s="25"/>
      <c r="E253" s="25"/>
    </row>
    <row r="254" spans="2:5" ht="17.25" customHeight="1" x14ac:dyDescent="0.25">
      <c r="B254" s="25"/>
      <c r="C254" s="25"/>
      <c r="D254" s="25"/>
      <c r="E254" s="25"/>
    </row>
    <row r="255" spans="2:5" ht="17.25" customHeight="1" x14ac:dyDescent="0.25">
      <c r="B255" s="25"/>
      <c r="C255" s="25"/>
      <c r="D255" s="25"/>
      <c r="E255" s="25"/>
    </row>
    <row r="256" spans="2:5" ht="17.25" customHeight="1" x14ac:dyDescent="0.25">
      <c r="B256" s="25"/>
      <c r="C256" s="25"/>
      <c r="D256" s="25"/>
      <c r="E256" s="25"/>
    </row>
    <row r="257" spans="2:5" ht="17.25" customHeight="1" x14ac:dyDescent="0.25">
      <c r="B257" s="25"/>
      <c r="C257" s="25"/>
      <c r="D257" s="25"/>
      <c r="E257" s="25"/>
    </row>
    <row r="258" spans="2:5" ht="17.25" customHeight="1" x14ac:dyDescent="0.25">
      <c r="B258" s="25"/>
      <c r="C258" s="25"/>
      <c r="D258" s="25"/>
      <c r="E258" s="25"/>
    </row>
    <row r="259" spans="2:5" ht="17.25" customHeight="1" x14ac:dyDescent="0.25">
      <c r="B259" s="25"/>
      <c r="C259" s="25"/>
      <c r="D259" s="25"/>
      <c r="E259" s="25"/>
    </row>
    <row r="260" spans="2:5" ht="17.25" customHeight="1" x14ac:dyDescent="0.25">
      <c r="B260" s="25"/>
      <c r="C260" s="25"/>
      <c r="D260" s="25"/>
      <c r="E260" s="25"/>
    </row>
    <row r="261" spans="2:5" ht="17.25" customHeight="1" x14ac:dyDescent="0.25">
      <c r="B261" s="25"/>
      <c r="C261" s="25"/>
      <c r="D261" s="25"/>
      <c r="E261" s="25"/>
    </row>
    <row r="262" spans="2:5" ht="17.25" customHeight="1" x14ac:dyDescent="0.25">
      <c r="B262" s="25"/>
      <c r="C262" s="25"/>
      <c r="D262" s="25"/>
      <c r="E262" s="25"/>
    </row>
    <row r="263" spans="2:5" ht="17.25" customHeight="1" x14ac:dyDescent="0.25">
      <c r="B263" s="25"/>
      <c r="C263" s="25"/>
      <c r="D263" s="25"/>
      <c r="E263" s="25"/>
    </row>
    <row r="264" spans="2:5" ht="17.25" customHeight="1" x14ac:dyDescent="0.25">
      <c r="B264" s="25"/>
      <c r="C264" s="25"/>
      <c r="D264" s="25"/>
      <c r="E264" s="25"/>
    </row>
    <row r="265" spans="2:5" ht="17.25" customHeight="1" x14ac:dyDescent="0.25">
      <c r="B265" s="25"/>
      <c r="C265" s="25"/>
      <c r="D265" s="25"/>
      <c r="E265" s="25"/>
    </row>
    <row r="266" spans="2:5" ht="17.25" customHeight="1" x14ac:dyDescent="0.25">
      <c r="B266" s="25"/>
      <c r="C266" s="25"/>
      <c r="D266" s="25"/>
      <c r="E266" s="25"/>
    </row>
    <row r="267" spans="2:5" ht="17.25" customHeight="1" x14ac:dyDescent="0.25">
      <c r="B267" s="25"/>
      <c r="C267" s="25"/>
      <c r="D267" s="25"/>
      <c r="E267" s="25"/>
    </row>
    <row r="268" spans="2:5" ht="17.25" customHeight="1" x14ac:dyDescent="0.25">
      <c r="B268" s="25"/>
      <c r="C268" s="25"/>
      <c r="D268" s="25"/>
      <c r="E268" s="25"/>
    </row>
    <row r="269" spans="2:5" ht="17.25" customHeight="1" x14ac:dyDescent="0.25">
      <c r="B269" s="25"/>
      <c r="C269" s="25"/>
      <c r="D269" s="25"/>
      <c r="E269" s="25"/>
    </row>
    <row r="270" spans="2:5" ht="17.25" customHeight="1" x14ac:dyDescent="0.25">
      <c r="B270" s="25"/>
      <c r="C270" s="25"/>
      <c r="D270" s="25"/>
      <c r="E270" s="25"/>
    </row>
    <row r="271" spans="2:5" ht="17.25" customHeight="1" x14ac:dyDescent="0.25">
      <c r="B271" s="25"/>
      <c r="C271" s="25"/>
      <c r="D271" s="25"/>
      <c r="E271" s="25"/>
    </row>
    <row r="272" spans="2:5" ht="17.25" customHeight="1" x14ac:dyDescent="0.25">
      <c r="B272" s="25"/>
      <c r="C272" s="25"/>
      <c r="D272" s="25"/>
      <c r="E272" s="25"/>
    </row>
    <row r="273" spans="2:5" ht="17.25" customHeight="1" x14ac:dyDescent="0.25">
      <c r="B273" s="25"/>
      <c r="C273" s="25"/>
      <c r="D273" s="25"/>
      <c r="E273" s="25"/>
    </row>
    <row r="274" spans="2:5" ht="17.25" customHeight="1" x14ac:dyDescent="0.25">
      <c r="B274" s="25"/>
      <c r="C274" s="25"/>
      <c r="D274" s="25"/>
      <c r="E274" s="25"/>
    </row>
    <row r="275" spans="2:5" ht="17.25" customHeight="1" x14ac:dyDescent="0.25">
      <c r="B275" s="25"/>
      <c r="C275" s="25"/>
      <c r="D275" s="25"/>
      <c r="E275" s="25"/>
    </row>
    <row r="276" spans="2:5" ht="17.25" customHeight="1" x14ac:dyDescent="0.25">
      <c r="B276" s="25"/>
      <c r="C276" s="25"/>
      <c r="D276" s="25"/>
      <c r="E276" s="25"/>
    </row>
    <row r="277" spans="2:5" ht="17.25" customHeight="1" x14ac:dyDescent="0.25">
      <c r="B277" s="25"/>
      <c r="C277" s="25"/>
      <c r="D277" s="25"/>
      <c r="E277" s="25"/>
    </row>
    <row r="278" spans="2:5" ht="17.25" customHeight="1" x14ac:dyDescent="0.25">
      <c r="B278" s="25"/>
      <c r="C278" s="25"/>
      <c r="D278" s="25"/>
      <c r="E278" s="25"/>
    </row>
    <row r="279" spans="2:5" ht="17.25" customHeight="1" x14ac:dyDescent="0.25">
      <c r="B279" s="25"/>
      <c r="C279" s="25"/>
      <c r="D279" s="25"/>
      <c r="E279" s="25"/>
    </row>
    <row r="280" spans="2:5" ht="17.25" customHeight="1" x14ac:dyDescent="0.25">
      <c r="B280" s="25"/>
      <c r="C280" s="25"/>
      <c r="D280" s="25"/>
      <c r="E280" s="25"/>
    </row>
    <row r="281" spans="2:5" ht="17.25" customHeight="1" x14ac:dyDescent="0.25">
      <c r="B281" s="25"/>
      <c r="C281" s="25"/>
      <c r="D281" s="25"/>
      <c r="E281" s="25"/>
    </row>
    <row r="282" spans="2:5" ht="17.25" customHeight="1" x14ac:dyDescent="0.25">
      <c r="B282" s="25"/>
      <c r="C282" s="25"/>
      <c r="D282" s="25"/>
      <c r="E282" s="25"/>
    </row>
    <row r="283" spans="2:5" ht="17.25" customHeight="1" x14ac:dyDescent="0.25">
      <c r="B283" s="25"/>
      <c r="C283" s="25"/>
      <c r="D283" s="25"/>
      <c r="E283" s="25"/>
    </row>
    <row r="284" spans="2:5" ht="17.25" customHeight="1" x14ac:dyDescent="0.25">
      <c r="B284" s="25"/>
      <c r="C284" s="25"/>
      <c r="D284" s="25"/>
      <c r="E284" s="25"/>
    </row>
    <row r="285" spans="2:5" ht="17.25" customHeight="1" x14ac:dyDescent="0.25">
      <c r="B285" s="25"/>
      <c r="C285" s="25"/>
      <c r="D285" s="25"/>
      <c r="E285" s="25"/>
    </row>
    <row r="286" spans="2:5" ht="17.25" customHeight="1" x14ac:dyDescent="0.25">
      <c r="B286" s="25"/>
      <c r="C286" s="25"/>
      <c r="D286" s="25"/>
      <c r="E286" s="25"/>
    </row>
    <row r="287" spans="2:5" ht="17.25" customHeight="1" x14ac:dyDescent="0.25">
      <c r="B287" s="25"/>
      <c r="C287" s="25"/>
      <c r="D287" s="25"/>
      <c r="E287" s="25"/>
    </row>
    <row r="288" spans="2:5" ht="17.25" customHeight="1" x14ac:dyDescent="0.25">
      <c r="B288" s="25"/>
      <c r="C288" s="25"/>
      <c r="D288" s="25"/>
      <c r="E288" s="25"/>
    </row>
    <row r="289" spans="2:5" ht="17.25" customHeight="1" x14ac:dyDescent="0.25">
      <c r="B289" s="25"/>
      <c r="C289" s="25"/>
      <c r="D289" s="25"/>
      <c r="E289" s="25"/>
    </row>
    <row r="290" spans="2:5" ht="17.25" customHeight="1" x14ac:dyDescent="0.25">
      <c r="B290" s="25"/>
      <c r="C290" s="25"/>
      <c r="D290" s="25"/>
      <c r="E290" s="25"/>
    </row>
    <row r="291" spans="2:5" ht="17.25" customHeight="1" x14ac:dyDescent="0.25">
      <c r="B291" s="25"/>
      <c r="C291" s="25"/>
      <c r="D291" s="25"/>
      <c r="E291" s="25"/>
    </row>
    <row r="292" spans="2:5" ht="17.25" customHeight="1" x14ac:dyDescent="0.25">
      <c r="B292" s="25"/>
      <c r="C292" s="25"/>
      <c r="D292" s="25"/>
      <c r="E292" s="25"/>
    </row>
    <row r="293" spans="2:5" ht="17.25" customHeight="1" x14ac:dyDescent="0.25">
      <c r="B293" s="25"/>
      <c r="C293" s="25"/>
      <c r="D293" s="25"/>
      <c r="E293" s="25"/>
    </row>
    <row r="294" spans="2:5" ht="17.25" customHeight="1" x14ac:dyDescent="0.25">
      <c r="B294" s="25"/>
      <c r="C294" s="25"/>
      <c r="D294" s="25"/>
      <c r="E294" s="25"/>
    </row>
    <row r="295" spans="2:5" ht="17.25" customHeight="1" x14ac:dyDescent="0.25">
      <c r="B295" s="25"/>
      <c r="C295" s="25"/>
      <c r="D295" s="25"/>
      <c r="E295" s="25"/>
    </row>
    <row r="296" spans="2:5" ht="17.25" customHeight="1" x14ac:dyDescent="0.25">
      <c r="B296" s="25"/>
      <c r="C296" s="25"/>
      <c r="D296" s="25"/>
      <c r="E296" s="25"/>
    </row>
    <row r="297" spans="2:5" ht="17.25" customHeight="1" x14ac:dyDescent="0.25">
      <c r="B297" s="25"/>
      <c r="C297" s="25"/>
      <c r="D297" s="25"/>
      <c r="E297" s="25"/>
    </row>
    <row r="298" spans="2:5" ht="17.25" customHeight="1" x14ac:dyDescent="0.25">
      <c r="B298" s="25"/>
      <c r="C298" s="25"/>
      <c r="D298" s="25"/>
      <c r="E298" s="25"/>
    </row>
    <row r="299" spans="2:5" ht="17.25" customHeight="1" x14ac:dyDescent="0.25">
      <c r="B299" s="25"/>
      <c r="C299" s="25"/>
      <c r="D299" s="25"/>
      <c r="E299" s="25"/>
    </row>
    <row r="300" spans="2:5" ht="17.25" customHeight="1" x14ac:dyDescent="0.25">
      <c r="B300" s="25"/>
      <c r="C300" s="25"/>
      <c r="D300" s="25"/>
      <c r="E300" s="25"/>
    </row>
    <row r="301" spans="2:5" ht="17.25" customHeight="1" x14ac:dyDescent="0.25">
      <c r="B301" s="25"/>
      <c r="C301" s="25"/>
      <c r="D301" s="25"/>
      <c r="E301" s="25"/>
    </row>
    <row r="302" spans="2:5" ht="17.25" customHeight="1" x14ac:dyDescent="0.25">
      <c r="B302" s="25"/>
      <c r="C302" s="25"/>
      <c r="D302" s="25"/>
      <c r="E302" s="25"/>
    </row>
    <row r="303" spans="2:5" ht="17.25" customHeight="1" x14ac:dyDescent="0.25">
      <c r="B303" s="25"/>
      <c r="C303" s="25"/>
      <c r="D303" s="25"/>
      <c r="E303" s="25"/>
    </row>
    <row r="304" spans="2:5" ht="17.25" customHeight="1" x14ac:dyDescent="0.25">
      <c r="B304" s="25"/>
      <c r="C304" s="25"/>
      <c r="D304" s="25"/>
      <c r="E304" s="25"/>
    </row>
    <row r="305" spans="2:5" ht="17.25" customHeight="1" x14ac:dyDescent="0.25">
      <c r="B305" s="25"/>
      <c r="C305" s="25"/>
      <c r="D305" s="25"/>
      <c r="E305" s="25"/>
    </row>
    <row r="306" spans="2:5" ht="17.25" customHeight="1" x14ac:dyDescent="0.25">
      <c r="B306" s="25"/>
      <c r="C306" s="25"/>
      <c r="D306" s="25"/>
      <c r="E306" s="25"/>
    </row>
    <row r="307" spans="2:5" ht="17.25" customHeight="1" x14ac:dyDescent="0.25">
      <c r="B307" s="25"/>
      <c r="C307" s="25"/>
      <c r="D307" s="25"/>
      <c r="E307" s="25"/>
    </row>
    <row r="308" spans="2:5" ht="17.25" customHeight="1" x14ac:dyDescent="0.25">
      <c r="B308" s="25"/>
      <c r="C308" s="25"/>
      <c r="D308" s="25"/>
      <c r="E308" s="25"/>
    </row>
    <row r="309" spans="2:5" ht="17.25" customHeight="1" x14ac:dyDescent="0.25">
      <c r="B309" s="25"/>
      <c r="C309" s="25"/>
      <c r="D309" s="25"/>
      <c r="E309" s="25"/>
    </row>
    <row r="310" spans="2:5" ht="17.25" customHeight="1" x14ac:dyDescent="0.25">
      <c r="B310" s="25"/>
      <c r="C310" s="25"/>
      <c r="D310" s="25"/>
      <c r="E310" s="25"/>
    </row>
    <row r="311" spans="2:5" ht="17.25" customHeight="1" x14ac:dyDescent="0.25">
      <c r="B311" s="25"/>
      <c r="C311" s="25"/>
      <c r="D311" s="25"/>
      <c r="E311" s="25"/>
    </row>
    <row r="312" spans="2:5" ht="17.25" customHeight="1" x14ac:dyDescent="0.25">
      <c r="B312" s="25"/>
      <c r="C312" s="25"/>
      <c r="D312" s="25"/>
      <c r="E312" s="25"/>
    </row>
    <row r="313" spans="2:5" ht="17.25" customHeight="1" x14ac:dyDescent="0.25">
      <c r="B313" s="25"/>
      <c r="C313" s="25"/>
      <c r="D313" s="25"/>
      <c r="E313" s="25"/>
    </row>
    <row r="314" spans="2:5" ht="17.25" customHeight="1" x14ac:dyDescent="0.25">
      <c r="B314" s="25"/>
      <c r="C314" s="25"/>
      <c r="D314" s="25"/>
      <c r="E314" s="25"/>
    </row>
    <row r="315" spans="2:5" ht="17.25" customHeight="1" x14ac:dyDescent="0.25">
      <c r="B315" s="25"/>
      <c r="C315" s="25"/>
      <c r="D315" s="25"/>
      <c r="E315" s="25"/>
    </row>
    <row r="316" spans="2:5" ht="17.25" customHeight="1" x14ac:dyDescent="0.25">
      <c r="B316" s="25"/>
      <c r="C316" s="25"/>
      <c r="D316" s="25"/>
      <c r="E316" s="25"/>
    </row>
    <row r="317" spans="2:5" ht="17.25" customHeight="1" x14ac:dyDescent="0.25">
      <c r="B317" s="25"/>
      <c r="C317" s="25"/>
      <c r="D317" s="25"/>
      <c r="E317" s="25"/>
    </row>
    <row r="318" spans="2:5" ht="17.25" customHeight="1" x14ac:dyDescent="0.25">
      <c r="B318" s="25"/>
      <c r="C318" s="25"/>
      <c r="D318" s="25"/>
      <c r="E318" s="25"/>
    </row>
    <row r="319" spans="2:5" ht="17.25" customHeight="1" x14ac:dyDescent="0.25">
      <c r="B319" s="25"/>
      <c r="C319" s="25"/>
      <c r="D319" s="25"/>
      <c r="E319" s="25"/>
    </row>
    <row r="320" spans="2:5" ht="17.25" customHeight="1" x14ac:dyDescent="0.25">
      <c r="B320" s="25"/>
      <c r="C320" s="25"/>
      <c r="D320" s="25"/>
      <c r="E320" s="25"/>
    </row>
    <row r="321" spans="2:5" ht="17.25" customHeight="1" x14ac:dyDescent="0.25">
      <c r="B321" s="25"/>
      <c r="C321" s="25"/>
      <c r="D321" s="25"/>
      <c r="E321" s="25"/>
    </row>
    <row r="322" spans="2:5" ht="17.25" customHeight="1" x14ac:dyDescent="0.25">
      <c r="B322" s="25"/>
      <c r="C322" s="25"/>
      <c r="D322" s="25"/>
      <c r="E322" s="25"/>
    </row>
    <row r="323" spans="2:5" ht="17.25" customHeight="1" x14ac:dyDescent="0.25">
      <c r="B323" s="25"/>
      <c r="C323" s="25"/>
      <c r="D323" s="25"/>
      <c r="E323" s="25"/>
    </row>
    <row r="324" spans="2:5" ht="17.25" customHeight="1" x14ac:dyDescent="0.25">
      <c r="B324" s="25"/>
      <c r="C324" s="25"/>
      <c r="D324" s="25"/>
      <c r="E324" s="25"/>
    </row>
    <row r="325" spans="2:5" ht="17.25" customHeight="1" x14ac:dyDescent="0.25">
      <c r="B325" s="25"/>
      <c r="C325" s="25"/>
      <c r="D325" s="25"/>
      <c r="E325" s="25"/>
    </row>
    <row r="326" spans="2:5" ht="17.25" customHeight="1" x14ac:dyDescent="0.25">
      <c r="B326" s="25"/>
      <c r="C326" s="25"/>
      <c r="D326" s="25"/>
      <c r="E326" s="25"/>
    </row>
    <row r="327" spans="2:5" ht="17.25" customHeight="1" x14ac:dyDescent="0.25">
      <c r="B327" s="25"/>
      <c r="C327" s="25"/>
      <c r="D327" s="25"/>
      <c r="E327" s="25"/>
    </row>
    <row r="328" spans="2:5" ht="17.25" customHeight="1" x14ac:dyDescent="0.25">
      <c r="B328" s="25"/>
      <c r="C328" s="25"/>
      <c r="D328" s="25"/>
      <c r="E328" s="25"/>
    </row>
    <row r="329" spans="2:5" ht="17.25" customHeight="1" x14ac:dyDescent="0.25">
      <c r="B329" s="25"/>
      <c r="C329" s="25"/>
      <c r="D329" s="25"/>
      <c r="E329" s="25"/>
    </row>
    <row r="330" spans="2:5" ht="17.25" customHeight="1" x14ac:dyDescent="0.25">
      <c r="B330" s="25"/>
      <c r="C330" s="25"/>
      <c r="D330" s="25"/>
      <c r="E330" s="25"/>
    </row>
    <row r="331" spans="2:5" ht="17.25" customHeight="1" x14ac:dyDescent="0.25">
      <c r="B331" s="25"/>
      <c r="C331" s="25"/>
      <c r="D331" s="25"/>
      <c r="E331" s="25"/>
    </row>
    <row r="332" spans="2:5" ht="17.25" customHeight="1" x14ac:dyDescent="0.25">
      <c r="B332" s="25"/>
      <c r="C332" s="25"/>
      <c r="D332" s="25"/>
      <c r="E332" s="25"/>
    </row>
    <row r="333" spans="2:5" ht="17.25" customHeight="1" x14ac:dyDescent="0.25">
      <c r="B333" s="25"/>
      <c r="C333" s="25"/>
      <c r="D333" s="25"/>
      <c r="E333" s="25"/>
    </row>
    <row r="334" spans="2:5" ht="17.25" customHeight="1" x14ac:dyDescent="0.25">
      <c r="B334" s="25"/>
      <c r="C334" s="25"/>
      <c r="D334" s="25"/>
      <c r="E334" s="25"/>
    </row>
    <row r="335" spans="2:5" ht="17.25" customHeight="1" x14ac:dyDescent="0.25">
      <c r="B335" s="25"/>
      <c r="C335" s="25"/>
      <c r="D335" s="25"/>
      <c r="E335" s="25"/>
    </row>
    <row r="336" spans="2:5" ht="17.25" customHeight="1" x14ac:dyDescent="0.25">
      <c r="B336" s="25"/>
      <c r="C336" s="25"/>
      <c r="D336" s="25"/>
      <c r="E336" s="25"/>
    </row>
    <row r="337" spans="2:5" ht="17.25" customHeight="1" x14ac:dyDescent="0.25">
      <c r="B337" s="25"/>
      <c r="C337" s="25"/>
      <c r="D337" s="25"/>
      <c r="E337" s="25"/>
    </row>
    <row r="338" spans="2:5" ht="17.25" customHeight="1" x14ac:dyDescent="0.25">
      <c r="B338" s="25"/>
      <c r="C338" s="25"/>
      <c r="D338" s="25"/>
      <c r="E338" s="25"/>
    </row>
    <row r="339" spans="2:5" ht="17.25" customHeight="1" x14ac:dyDescent="0.25">
      <c r="B339" s="25"/>
      <c r="C339" s="25"/>
      <c r="D339" s="25"/>
      <c r="E339" s="25"/>
    </row>
    <row r="340" spans="2:5" ht="17.25" customHeight="1" x14ac:dyDescent="0.25">
      <c r="B340" s="25"/>
      <c r="C340" s="25"/>
      <c r="D340" s="25"/>
      <c r="E340" s="25"/>
    </row>
    <row r="341" spans="2:5" ht="17.25" customHeight="1" x14ac:dyDescent="0.25">
      <c r="B341" s="25"/>
      <c r="C341" s="25"/>
      <c r="D341" s="25"/>
      <c r="E341" s="25"/>
    </row>
    <row r="342" spans="2:5" ht="17.25" customHeight="1" x14ac:dyDescent="0.25">
      <c r="B342" s="25"/>
      <c r="C342" s="25"/>
      <c r="D342" s="25"/>
      <c r="E342" s="25"/>
    </row>
    <row r="343" spans="2:5" ht="17.25" customHeight="1" x14ac:dyDescent="0.25">
      <c r="B343" s="25"/>
      <c r="C343" s="25"/>
      <c r="D343" s="25"/>
      <c r="E343" s="25"/>
    </row>
    <row r="344" spans="2:5" ht="17.25" customHeight="1" x14ac:dyDescent="0.25">
      <c r="B344" s="25"/>
      <c r="C344" s="25"/>
      <c r="D344" s="25"/>
      <c r="E344" s="25"/>
    </row>
    <row r="345" spans="2:5" ht="17.25" customHeight="1" x14ac:dyDescent="0.25">
      <c r="B345" s="25"/>
      <c r="C345" s="25"/>
      <c r="D345" s="25"/>
      <c r="E345" s="25"/>
    </row>
    <row r="346" spans="2:5" ht="17.25" customHeight="1" x14ac:dyDescent="0.25">
      <c r="B346" s="25"/>
      <c r="C346" s="25"/>
      <c r="D346" s="25"/>
      <c r="E346" s="25"/>
    </row>
    <row r="347" spans="2:5" ht="17.25" customHeight="1" x14ac:dyDescent="0.25">
      <c r="B347" s="25"/>
      <c r="C347" s="25"/>
      <c r="D347" s="25"/>
      <c r="E347" s="25"/>
    </row>
    <row r="348" spans="2:5" ht="17.25" customHeight="1" x14ac:dyDescent="0.25">
      <c r="B348" s="25"/>
      <c r="C348" s="25"/>
      <c r="D348" s="25"/>
      <c r="E348" s="25"/>
    </row>
    <row r="349" spans="2:5" ht="17.25" customHeight="1" x14ac:dyDescent="0.25">
      <c r="B349" s="25"/>
      <c r="C349" s="25"/>
      <c r="D349" s="25"/>
      <c r="E349" s="25"/>
    </row>
    <row r="350" spans="2:5" ht="17.25" customHeight="1" x14ac:dyDescent="0.25">
      <c r="B350" s="25"/>
      <c r="C350" s="25"/>
      <c r="D350" s="25"/>
      <c r="E350" s="25"/>
    </row>
    <row r="351" spans="2:5" ht="17.25" customHeight="1" x14ac:dyDescent="0.25">
      <c r="B351" s="25"/>
      <c r="C351" s="25"/>
      <c r="D351" s="25"/>
      <c r="E351" s="25"/>
    </row>
    <row r="352" spans="2:5" ht="17.25" customHeight="1" x14ac:dyDescent="0.25">
      <c r="B352" s="25"/>
      <c r="C352" s="25"/>
      <c r="D352" s="25"/>
      <c r="E352" s="25"/>
    </row>
    <row r="353" spans="2:5" ht="17.25" customHeight="1" x14ac:dyDescent="0.25">
      <c r="B353" s="25"/>
      <c r="C353" s="25"/>
      <c r="D353" s="25"/>
      <c r="E353" s="25"/>
    </row>
    <row r="354" spans="2:5" ht="17.25" customHeight="1" x14ac:dyDescent="0.25">
      <c r="B354" s="25"/>
      <c r="C354" s="25"/>
      <c r="D354" s="25"/>
      <c r="E354" s="25"/>
    </row>
    <row r="355" spans="2:5" ht="17.25" customHeight="1" x14ac:dyDescent="0.25">
      <c r="B355" s="25"/>
      <c r="C355" s="25"/>
      <c r="D355" s="25"/>
      <c r="E355" s="25"/>
    </row>
    <row r="356" spans="2:5" ht="17.25" customHeight="1" x14ac:dyDescent="0.25">
      <c r="B356" s="25"/>
      <c r="C356" s="25"/>
      <c r="D356" s="25"/>
      <c r="E356" s="25"/>
    </row>
    <row r="357" spans="2:5" ht="17.25" customHeight="1" x14ac:dyDescent="0.25">
      <c r="B357" s="25"/>
      <c r="C357" s="25"/>
      <c r="D357" s="25"/>
      <c r="E357" s="25"/>
    </row>
    <row r="358" spans="2:5" ht="17.25" customHeight="1" x14ac:dyDescent="0.25">
      <c r="B358" s="25"/>
      <c r="C358" s="25"/>
      <c r="D358" s="25"/>
      <c r="E358" s="25"/>
    </row>
    <row r="359" spans="2:5" ht="17.25" customHeight="1" x14ac:dyDescent="0.25">
      <c r="B359" s="25"/>
      <c r="C359" s="25"/>
      <c r="D359" s="25"/>
      <c r="E359" s="25"/>
    </row>
    <row r="360" spans="2:5" ht="17.25" customHeight="1" x14ac:dyDescent="0.25">
      <c r="B360" s="25"/>
      <c r="C360" s="25"/>
      <c r="D360" s="25"/>
      <c r="E360" s="25"/>
    </row>
    <row r="361" spans="2:5" ht="17.25" customHeight="1" x14ac:dyDescent="0.25">
      <c r="B361" s="25"/>
      <c r="C361" s="25"/>
      <c r="D361" s="25"/>
      <c r="E361" s="25"/>
    </row>
    <row r="362" spans="2:5" ht="17.25" customHeight="1" x14ac:dyDescent="0.25">
      <c r="B362" s="25"/>
      <c r="C362" s="25"/>
      <c r="D362" s="25"/>
      <c r="E362" s="25"/>
    </row>
    <row r="363" spans="2:5" ht="17.25" customHeight="1" x14ac:dyDescent="0.25">
      <c r="B363" s="25"/>
      <c r="C363" s="25"/>
      <c r="D363" s="25"/>
      <c r="E363" s="25"/>
    </row>
    <row r="364" spans="2:5" ht="17.25" customHeight="1" x14ac:dyDescent="0.25">
      <c r="B364" s="25"/>
      <c r="C364" s="25"/>
      <c r="D364" s="25"/>
      <c r="E364" s="25"/>
    </row>
    <row r="365" spans="2:5" ht="17.25" customHeight="1" x14ac:dyDescent="0.25">
      <c r="B365" s="25"/>
      <c r="C365" s="25"/>
      <c r="D365" s="25"/>
      <c r="E365" s="25"/>
    </row>
    <row r="366" spans="2:5" ht="17.25" customHeight="1" x14ac:dyDescent="0.25">
      <c r="B366" s="25"/>
      <c r="C366" s="25"/>
      <c r="D366" s="25"/>
      <c r="E366" s="25"/>
    </row>
    <row r="367" spans="2:5" ht="17.25" customHeight="1" x14ac:dyDescent="0.25">
      <c r="B367" s="25"/>
      <c r="C367" s="25"/>
      <c r="D367" s="25"/>
      <c r="E367" s="25"/>
    </row>
    <row r="368" spans="2:5" ht="17.25" customHeight="1" x14ac:dyDescent="0.25">
      <c r="B368" s="25"/>
      <c r="C368" s="25"/>
      <c r="D368" s="25"/>
      <c r="E368" s="25"/>
    </row>
    <row r="369" spans="2:5" ht="17.25" customHeight="1" x14ac:dyDescent="0.25">
      <c r="B369" s="25"/>
      <c r="C369" s="25"/>
      <c r="D369" s="25"/>
      <c r="E369" s="25"/>
    </row>
    <row r="370" spans="2:5" ht="17.25" customHeight="1" x14ac:dyDescent="0.25">
      <c r="B370" s="25"/>
      <c r="C370" s="25"/>
      <c r="D370" s="25"/>
      <c r="E370" s="25"/>
    </row>
    <row r="371" spans="2:5" ht="17.25" customHeight="1" x14ac:dyDescent="0.25">
      <c r="B371" s="25"/>
      <c r="C371" s="25"/>
      <c r="D371" s="25"/>
      <c r="E371" s="25"/>
    </row>
    <row r="372" spans="2:5" ht="17.25" customHeight="1" x14ac:dyDescent="0.25">
      <c r="B372" s="25"/>
      <c r="C372" s="25"/>
      <c r="D372" s="25"/>
      <c r="E372" s="25"/>
    </row>
    <row r="373" spans="2:5" ht="17.25" customHeight="1" x14ac:dyDescent="0.25">
      <c r="B373" s="25"/>
      <c r="C373" s="25"/>
      <c r="D373" s="25"/>
      <c r="E373" s="25"/>
    </row>
    <row r="374" spans="2:5" ht="17.25" customHeight="1" x14ac:dyDescent="0.25">
      <c r="B374" s="25"/>
      <c r="C374" s="25"/>
      <c r="D374" s="25"/>
      <c r="E374" s="25"/>
    </row>
    <row r="375" spans="2:5" ht="17.25" customHeight="1" x14ac:dyDescent="0.25">
      <c r="B375" s="25"/>
      <c r="C375" s="25"/>
      <c r="D375" s="25"/>
      <c r="E375" s="25"/>
    </row>
    <row r="376" spans="2:5" ht="17.25" customHeight="1" x14ac:dyDescent="0.25">
      <c r="B376" s="25"/>
      <c r="C376" s="25"/>
      <c r="D376" s="25"/>
      <c r="E376" s="25"/>
    </row>
    <row r="377" spans="2:5" ht="17.25" customHeight="1" x14ac:dyDescent="0.25">
      <c r="B377" s="25"/>
      <c r="C377" s="25"/>
      <c r="D377" s="25"/>
      <c r="E377" s="25"/>
    </row>
    <row r="378" spans="2:5" ht="17.25" customHeight="1" x14ac:dyDescent="0.25">
      <c r="B378" s="25"/>
      <c r="C378" s="25"/>
      <c r="D378" s="25"/>
      <c r="E378" s="25"/>
    </row>
    <row r="379" spans="2:5" ht="17.25" customHeight="1" x14ac:dyDescent="0.25">
      <c r="B379" s="25"/>
      <c r="C379" s="25"/>
      <c r="D379" s="25"/>
      <c r="E379" s="25"/>
    </row>
    <row r="380" spans="2:5" ht="17.25" customHeight="1" x14ac:dyDescent="0.25">
      <c r="B380" s="25"/>
      <c r="C380" s="25"/>
      <c r="D380" s="25"/>
      <c r="E380" s="25"/>
    </row>
    <row r="381" spans="2:5" ht="17.25" customHeight="1" x14ac:dyDescent="0.25">
      <c r="B381" s="25"/>
      <c r="C381" s="25"/>
      <c r="D381" s="25"/>
      <c r="E381" s="25"/>
    </row>
    <row r="382" spans="2:5" ht="17.25" customHeight="1" x14ac:dyDescent="0.25">
      <c r="B382" s="25"/>
      <c r="C382" s="25"/>
      <c r="D382" s="25"/>
      <c r="E382" s="25"/>
    </row>
    <row r="383" spans="2:5" ht="17.25" customHeight="1" x14ac:dyDescent="0.25">
      <c r="B383" s="25"/>
      <c r="C383" s="25"/>
      <c r="D383" s="25"/>
      <c r="E383" s="25"/>
    </row>
    <row r="384" spans="2:5" ht="17.25" customHeight="1" x14ac:dyDescent="0.25">
      <c r="B384" s="25"/>
      <c r="C384" s="25"/>
      <c r="D384" s="25"/>
      <c r="E384" s="25"/>
    </row>
    <row r="385" spans="2:5" ht="17.25" customHeight="1" x14ac:dyDescent="0.25">
      <c r="B385" s="25"/>
      <c r="C385" s="25"/>
      <c r="D385" s="25"/>
      <c r="E385" s="25"/>
    </row>
    <row r="386" spans="2:5" ht="17.25" customHeight="1" x14ac:dyDescent="0.25">
      <c r="B386" s="25"/>
      <c r="C386" s="25"/>
      <c r="D386" s="25"/>
      <c r="E386" s="25"/>
    </row>
    <row r="387" spans="2:5" ht="17.25" customHeight="1" x14ac:dyDescent="0.25">
      <c r="B387" s="25"/>
      <c r="C387" s="25"/>
      <c r="D387" s="25"/>
      <c r="E387" s="25"/>
    </row>
    <row r="388" spans="2:5" ht="17.25" customHeight="1" x14ac:dyDescent="0.25">
      <c r="B388" s="25"/>
      <c r="C388" s="25"/>
      <c r="D388" s="25"/>
      <c r="E388" s="25"/>
    </row>
    <row r="389" spans="2:5" ht="17.25" customHeight="1" x14ac:dyDescent="0.25">
      <c r="B389" s="25"/>
      <c r="C389" s="25"/>
      <c r="D389" s="25"/>
      <c r="E389" s="25"/>
    </row>
    <row r="390" spans="2:5" ht="17.25" customHeight="1" x14ac:dyDescent="0.25">
      <c r="B390" s="25"/>
      <c r="C390" s="25"/>
      <c r="D390" s="25"/>
      <c r="E390" s="25"/>
    </row>
    <row r="391" spans="2:5" ht="17.25" customHeight="1" x14ac:dyDescent="0.25">
      <c r="B391" s="25"/>
      <c r="C391" s="25"/>
      <c r="D391" s="25"/>
      <c r="E391" s="25"/>
    </row>
    <row r="392" spans="2:5" ht="17.25" customHeight="1" x14ac:dyDescent="0.25">
      <c r="B392" s="25"/>
      <c r="C392" s="25"/>
      <c r="D392" s="25"/>
      <c r="E392" s="25"/>
    </row>
    <row r="393" spans="2:5" ht="17.25" customHeight="1" x14ac:dyDescent="0.25">
      <c r="B393" s="25"/>
      <c r="C393" s="25"/>
      <c r="D393" s="25"/>
      <c r="E393" s="25"/>
    </row>
  </sheetData>
  <mergeCells count="76">
    <mergeCell ref="D9:E9"/>
    <mergeCell ref="B2:E2"/>
    <mergeCell ref="B3:E3"/>
    <mergeCell ref="B4:E4"/>
    <mergeCell ref="B6:E6"/>
    <mergeCell ref="D8:E8"/>
    <mergeCell ref="B34:E34"/>
    <mergeCell ref="D10:E10"/>
    <mergeCell ref="D11:E11"/>
    <mergeCell ref="D13:E13"/>
    <mergeCell ref="D14:E14"/>
    <mergeCell ref="D15:E15"/>
    <mergeCell ref="D16:E16"/>
    <mergeCell ref="D17:E17"/>
    <mergeCell ref="D18:E18"/>
    <mergeCell ref="D19:E19"/>
    <mergeCell ref="B22:E22"/>
    <mergeCell ref="B31:D31"/>
    <mergeCell ref="C67:D67"/>
    <mergeCell ref="B36:E36"/>
    <mergeCell ref="B41:C41"/>
    <mergeCell ref="B43:D43"/>
    <mergeCell ref="B45:E45"/>
    <mergeCell ref="B56:C56"/>
    <mergeCell ref="B58:E58"/>
    <mergeCell ref="C62:D62"/>
    <mergeCell ref="C63:D63"/>
    <mergeCell ref="C64:D64"/>
    <mergeCell ref="C65:D65"/>
    <mergeCell ref="C66:D66"/>
    <mergeCell ref="B93:E93"/>
    <mergeCell ref="C68:D68"/>
    <mergeCell ref="C69:D69"/>
    <mergeCell ref="B70:D70"/>
    <mergeCell ref="B72:E72"/>
    <mergeCell ref="C74:D74"/>
    <mergeCell ref="C75:D75"/>
    <mergeCell ref="C76:D76"/>
    <mergeCell ref="C77:D77"/>
    <mergeCell ref="B78:D78"/>
    <mergeCell ref="B81:E81"/>
    <mergeCell ref="B90:D90"/>
    <mergeCell ref="C125:D125"/>
    <mergeCell ref="B95:E95"/>
    <mergeCell ref="B105:C105"/>
    <mergeCell ref="B107:C107"/>
    <mergeCell ref="B109:D109"/>
    <mergeCell ref="B113:C113"/>
    <mergeCell ref="B115:E115"/>
    <mergeCell ref="C117:D117"/>
    <mergeCell ref="C118:D118"/>
    <mergeCell ref="C119:D119"/>
    <mergeCell ref="B120:D120"/>
    <mergeCell ref="B123:E123"/>
    <mergeCell ref="C150:D150"/>
    <mergeCell ref="C126:D126"/>
    <mergeCell ref="C127:D127"/>
    <mergeCell ref="C128:D128"/>
    <mergeCell ref="C129:D129"/>
    <mergeCell ref="C130:D130"/>
    <mergeCell ref="B131:D131"/>
    <mergeCell ref="B134:E134"/>
    <mergeCell ref="B143:C143"/>
    <mergeCell ref="B146:E146"/>
    <mergeCell ref="C148:D148"/>
    <mergeCell ref="C149:D149"/>
    <mergeCell ref="B158:E158"/>
    <mergeCell ref="C160:D160"/>
    <mergeCell ref="C161:D161"/>
    <mergeCell ref="C162:D162"/>
    <mergeCell ref="C151:D151"/>
    <mergeCell ref="C152:D152"/>
    <mergeCell ref="C153:D153"/>
    <mergeCell ref="B154:D154"/>
    <mergeCell ref="C155:D155"/>
    <mergeCell ref="B156:D156"/>
  </mergeCells>
  <pageMargins left="0.7" right="0.7" top="0.75" bottom="0.75" header="0.511811023622047" footer="0.511811023622047"/>
  <pageSetup paperSize="9" fitToHeight="0" orientation="portrait" horizontalDpi="300" verticalDpi="300"/>
  <rowBreaks count="1" manualBreakCount="1">
    <brk id="5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3"/>
  <sheetViews>
    <sheetView topLeftCell="A98" zoomScale="90" zoomScaleNormal="90" workbookViewId="0">
      <selection activeCell="B106" sqref="B106"/>
    </sheetView>
  </sheetViews>
  <sheetFormatPr defaultColWidth="9.140625" defaultRowHeight="15" x14ac:dyDescent="0.25"/>
  <cols>
    <col min="1" max="1" width="3.140625" style="1" customWidth="1"/>
    <col min="2" max="2" width="10" style="55" customWidth="1"/>
    <col min="3" max="3" width="67" style="55" customWidth="1"/>
    <col min="4" max="5" width="15.5703125" style="55" customWidth="1"/>
    <col min="6" max="6" width="3.140625" style="1" customWidth="1"/>
    <col min="7" max="1024" width="9.140625" style="55"/>
  </cols>
  <sheetData>
    <row r="1" spans="1:6" ht="17.25" customHeight="1" x14ac:dyDescent="0.25">
      <c r="B1" s="25"/>
      <c r="C1" s="25"/>
      <c r="D1" s="25"/>
      <c r="E1" s="25"/>
    </row>
    <row r="2" spans="1:6" ht="17.25" customHeight="1" x14ac:dyDescent="0.25">
      <c r="B2" s="205" t="s">
        <v>0</v>
      </c>
      <c r="C2" s="205"/>
      <c r="D2" s="205"/>
      <c r="E2" s="205"/>
    </row>
    <row r="3" spans="1:6" ht="17.25" customHeight="1" x14ac:dyDescent="0.25">
      <c r="B3" s="205" t="s">
        <v>1</v>
      </c>
      <c r="C3" s="205"/>
      <c r="D3" s="205"/>
      <c r="E3" s="205"/>
    </row>
    <row r="4" spans="1:6" ht="17.25" customHeight="1" x14ac:dyDescent="0.25">
      <c r="B4" s="206" t="s">
        <v>2</v>
      </c>
      <c r="C4" s="206"/>
      <c r="D4" s="206"/>
      <c r="E4" s="206"/>
    </row>
    <row r="5" spans="1:6" ht="17.25" customHeight="1" x14ac:dyDescent="0.25">
      <c r="B5" s="10"/>
      <c r="C5" s="10"/>
      <c r="D5" s="10"/>
      <c r="E5" s="10"/>
    </row>
    <row r="6" spans="1:6" ht="17.25" customHeight="1" x14ac:dyDescent="0.25">
      <c r="B6" s="206" t="s">
        <v>262</v>
      </c>
      <c r="C6" s="206"/>
      <c r="D6" s="206"/>
      <c r="E6" s="206"/>
    </row>
    <row r="7" spans="1:6" ht="17.25" customHeight="1" x14ac:dyDescent="0.25">
      <c r="B7" s="10"/>
      <c r="C7" s="10"/>
      <c r="D7" s="10"/>
      <c r="E7" s="10"/>
    </row>
    <row r="8" spans="1:6" ht="17.25" customHeight="1" x14ac:dyDescent="0.25">
      <c r="A8" s="50"/>
      <c r="B8" s="124" t="s">
        <v>21</v>
      </c>
      <c r="C8" s="52" t="s">
        <v>122</v>
      </c>
      <c r="D8" s="202"/>
      <c r="E8" s="202"/>
      <c r="F8" s="50"/>
    </row>
    <row r="9" spans="1:6" ht="17.25" customHeight="1" x14ac:dyDescent="0.25">
      <c r="B9" s="124" t="s">
        <v>23</v>
      </c>
      <c r="C9" s="52" t="s">
        <v>123</v>
      </c>
      <c r="D9" s="202" t="s">
        <v>257</v>
      </c>
      <c r="E9" s="202"/>
    </row>
    <row r="10" spans="1:6" ht="17.25" customHeight="1" x14ac:dyDescent="0.25">
      <c r="A10" s="8"/>
      <c r="B10" s="124" t="s">
        <v>25</v>
      </c>
      <c r="C10" s="52" t="s">
        <v>124</v>
      </c>
      <c r="D10" s="202"/>
      <c r="E10" s="202"/>
      <c r="F10" s="8"/>
    </row>
    <row r="11" spans="1:6" ht="17.25" customHeight="1" x14ac:dyDescent="0.25">
      <c r="B11" s="124" t="s">
        <v>27</v>
      </c>
      <c r="C11" s="52" t="s">
        <v>125</v>
      </c>
      <c r="D11" s="202">
        <v>12</v>
      </c>
      <c r="E11" s="202"/>
    </row>
    <row r="12" spans="1:6" ht="17.25" customHeight="1" x14ac:dyDescent="0.25">
      <c r="B12" s="123"/>
      <c r="C12" s="53"/>
      <c r="D12" s="123"/>
      <c r="E12" s="123"/>
    </row>
    <row r="13" spans="1:6" ht="17.25" customHeight="1" x14ac:dyDescent="0.25">
      <c r="B13" s="123"/>
      <c r="C13" s="52" t="s">
        <v>126</v>
      </c>
      <c r="D13" s="202" t="s">
        <v>127</v>
      </c>
      <c r="E13" s="202"/>
    </row>
    <row r="14" spans="1:6" ht="17.25" customHeight="1" x14ac:dyDescent="0.25">
      <c r="B14" s="123"/>
      <c r="C14" s="52" t="s">
        <v>128</v>
      </c>
      <c r="D14" s="202" t="s">
        <v>129</v>
      </c>
      <c r="E14" s="202"/>
    </row>
    <row r="15" spans="1:6" ht="17.25" customHeight="1" x14ac:dyDescent="0.25">
      <c r="B15" s="123"/>
      <c r="C15" s="52" t="s">
        <v>130</v>
      </c>
      <c r="D15" s="203">
        <f>Parâmetros!G11</f>
        <v>2070</v>
      </c>
      <c r="E15" s="203"/>
      <c r="F15" s="54"/>
    </row>
    <row r="16" spans="1:6" ht="17.25" customHeight="1" x14ac:dyDescent="0.25">
      <c r="B16" s="123"/>
      <c r="C16" s="52" t="s">
        <v>131</v>
      </c>
      <c r="D16" s="204"/>
      <c r="E16" s="204"/>
    </row>
    <row r="17" spans="2:5" ht="17.25" customHeight="1" x14ac:dyDescent="0.25">
      <c r="B17" s="123"/>
      <c r="C17" s="52" t="s">
        <v>132</v>
      </c>
      <c r="D17" s="204"/>
      <c r="E17" s="204"/>
    </row>
    <row r="18" spans="2:5" ht="17.25" customHeight="1" x14ac:dyDescent="0.25">
      <c r="B18" s="123"/>
      <c r="C18" s="52" t="s">
        <v>118</v>
      </c>
      <c r="D18" s="202"/>
      <c r="E18" s="202"/>
    </row>
    <row r="19" spans="2:5" ht="17.25" customHeight="1" x14ac:dyDescent="0.25">
      <c r="B19" s="123"/>
      <c r="C19" s="52" t="s">
        <v>133</v>
      </c>
      <c r="D19" s="202">
        <v>1</v>
      </c>
      <c r="E19" s="202"/>
    </row>
    <row r="20" spans="2:5" ht="17.25" customHeight="1" x14ac:dyDescent="0.25">
      <c r="B20" s="123"/>
      <c r="C20" s="53"/>
      <c r="D20" s="123"/>
      <c r="E20" s="123"/>
    </row>
    <row r="21" spans="2:5" ht="17.25" customHeight="1" x14ac:dyDescent="0.25">
      <c r="B21" s="25"/>
      <c r="C21" s="25"/>
      <c r="D21" s="25"/>
      <c r="E21" s="25"/>
    </row>
    <row r="22" spans="2:5" ht="17.25" customHeight="1" x14ac:dyDescent="0.25">
      <c r="B22" s="178" t="s">
        <v>18</v>
      </c>
      <c r="C22" s="178"/>
      <c r="D22" s="178"/>
      <c r="E22" s="178"/>
    </row>
    <row r="23" spans="2:5" ht="17.25" customHeight="1" x14ac:dyDescent="0.25">
      <c r="B23" s="25"/>
      <c r="C23" s="25"/>
      <c r="D23" s="25"/>
      <c r="E23" s="25"/>
    </row>
    <row r="24" spans="2:5" ht="17.25" customHeight="1" x14ac:dyDescent="0.25">
      <c r="B24" s="120">
        <v>1</v>
      </c>
      <c r="C24" s="120" t="s">
        <v>19</v>
      </c>
      <c r="D24" s="120" t="s">
        <v>20</v>
      </c>
      <c r="E24" s="120" t="s">
        <v>103</v>
      </c>
    </row>
    <row r="25" spans="2:5" ht="17.25" customHeight="1" x14ac:dyDescent="0.25">
      <c r="B25" s="121" t="s">
        <v>21</v>
      </c>
      <c r="C25" s="56" t="s">
        <v>134</v>
      </c>
      <c r="D25" s="121" t="s">
        <v>69</v>
      </c>
      <c r="E25" s="57">
        <f>D15</f>
        <v>2070</v>
      </c>
    </row>
    <row r="26" spans="2:5" ht="17.25" customHeight="1" x14ac:dyDescent="0.25">
      <c r="B26" s="121" t="s">
        <v>23</v>
      </c>
      <c r="C26" s="56" t="s">
        <v>135</v>
      </c>
      <c r="D26" s="79">
        <f>Parâmetros!G17</f>
        <v>0.3</v>
      </c>
      <c r="E26" s="57">
        <f>D26*E25</f>
        <v>621</v>
      </c>
    </row>
    <row r="27" spans="2:5" ht="17.25" customHeight="1" x14ac:dyDescent="0.25">
      <c r="B27" s="121" t="s">
        <v>25</v>
      </c>
      <c r="C27" s="56" t="s">
        <v>26</v>
      </c>
      <c r="D27" s="79">
        <f>Parâmetros!G18</f>
        <v>0</v>
      </c>
      <c r="E27" s="57">
        <f>D27*E25</f>
        <v>0</v>
      </c>
    </row>
    <row r="28" spans="2:5" ht="17.25" customHeight="1" x14ac:dyDescent="0.25">
      <c r="B28" s="121" t="s">
        <v>27</v>
      </c>
      <c r="C28" s="56" t="s">
        <v>28</v>
      </c>
      <c r="D28" s="79" t="s">
        <v>69</v>
      </c>
      <c r="E28" s="57">
        <v>0</v>
      </c>
    </row>
    <row r="29" spans="2:5" ht="17.25" customHeight="1" x14ac:dyDescent="0.25">
      <c r="B29" s="121" t="s">
        <v>29</v>
      </c>
      <c r="C29" s="56" t="s">
        <v>30</v>
      </c>
      <c r="D29" s="79">
        <f>Parâmetros!G20</f>
        <v>0</v>
      </c>
      <c r="E29" s="57">
        <f>D29*E25</f>
        <v>0</v>
      </c>
    </row>
    <row r="30" spans="2:5" ht="17.25" customHeight="1" x14ac:dyDescent="0.25">
      <c r="B30" s="121" t="s">
        <v>31</v>
      </c>
      <c r="C30" s="56" t="s">
        <v>75</v>
      </c>
      <c r="D30" s="121" t="s">
        <v>69</v>
      </c>
      <c r="E30" s="57">
        <v>0</v>
      </c>
    </row>
    <row r="31" spans="2:5" ht="17.25" customHeight="1" x14ac:dyDescent="0.25">
      <c r="B31" s="177" t="s">
        <v>41</v>
      </c>
      <c r="C31" s="177"/>
      <c r="D31" s="177"/>
      <c r="E31" s="58">
        <f>SUM(E25:E30)</f>
        <v>2691</v>
      </c>
    </row>
    <row r="32" spans="2:5" ht="17.25" customHeight="1" x14ac:dyDescent="0.25">
      <c r="B32" s="25"/>
      <c r="C32" s="25"/>
      <c r="D32" s="25"/>
      <c r="E32" s="25"/>
    </row>
    <row r="33" spans="2:5" ht="17.25" customHeight="1" x14ac:dyDescent="0.25">
      <c r="B33" s="25"/>
      <c r="C33" s="25"/>
      <c r="D33" s="25"/>
      <c r="E33" s="25"/>
    </row>
    <row r="34" spans="2:5" ht="17.25" customHeight="1" x14ac:dyDescent="0.25">
      <c r="B34" s="178" t="s">
        <v>35</v>
      </c>
      <c r="C34" s="178"/>
      <c r="D34" s="178"/>
      <c r="E34" s="178"/>
    </row>
    <row r="35" spans="2:5" ht="17.25" customHeight="1" x14ac:dyDescent="0.25">
      <c r="B35" s="38"/>
      <c r="C35" s="25"/>
      <c r="D35" s="25"/>
      <c r="E35" s="25"/>
    </row>
    <row r="36" spans="2:5" ht="17.25" customHeight="1" x14ac:dyDescent="0.25">
      <c r="B36" s="198" t="s">
        <v>36</v>
      </c>
      <c r="C36" s="198"/>
      <c r="D36" s="198"/>
      <c r="E36" s="198"/>
    </row>
    <row r="37" spans="2:5" ht="17.25" customHeight="1" x14ac:dyDescent="0.25">
      <c r="B37" s="25"/>
      <c r="C37" s="25"/>
      <c r="D37" s="25"/>
      <c r="E37" s="25"/>
    </row>
    <row r="38" spans="2:5" ht="17.25" customHeight="1" x14ac:dyDescent="0.25">
      <c r="B38" s="120" t="s">
        <v>37</v>
      </c>
      <c r="C38" s="59" t="s">
        <v>38</v>
      </c>
      <c r="D38" s="120" t="s">
        <v>20</v>
      </c>
      <c r="E38" s="120" t="s">
        <v>103</v>
      </c>
    </row>
    <row r="39" spans="2:5" ht="17.25" customHeight="1" x14ac:dyDescent="0.25">
      <c r="B39" s="121" t="s">
        <v>21</v>
      </c>
      <c r="C39" s="60" t="s">
        <v>136</v>
      </c>
      <c r="D39" s="18">
        <f>Parâmetros!G29</f>
        <v>8.3333333333333329E-2</v>
      </c>
      <c r="E39" s="57">
        <f>D39*E31</f>
        <v>224.25</v>
      </c>
    </row>
    <row r="40" spans="2:5" ht="17.25" customHeight="1" x14ac:dyDescent="0.25">
      <c r="B40" s="121" t="s">
        <v>23</v>
      </c>
      <c r="C40" s="60" t="s">
        <v>137</v>
      </c>
      <c r="D40" s="18">
        <f>Parâmetros!G30</f>
        <v>2.7777777777777776E-2</v>
      </c>
      <c r="E40" s="57">
        <f>E31*D40</f>
        <v>74.75</v>
      </c>
    </row>
    <row r="41" spans="2:5" ht="17.25" customHeight="1" x14ac:dyDescent="0.25">
      <c r="B41" s="199" t="s">
        <v>41</v>
      </c>
      <c r="C41" s="199"/>
      <c r="D41" s="21">
        <f>SUM(D39:D40)</f>
        <v>0.1111111111111111</v>
      </c>
      <c r="E41" s="58">
        <f>SUM(E39:E40)</f>
        <v>299</v>
      </c>
    </row>
    <row r="42" spans="2:5" ht="17.25" customHeight="1" x14ac:dyDescent="0.25">
      <c r="B42" s="27"/>
      <c r="C42" s="27"/>
      <c r="D42" s="27"/>
      <c r="E42" s="61"/>
    </row>
    <row r="43" spans="2:5" ht="17.25" customHeight="1" x14ac:dyDescent="0.25">
      <c r="B43" s="200" t="s">
        <v>138</v>
      </c>
      <c r="C43" s="200"/>
      <c r="D43" s="200"/>
      <c r="E43" s="62">
        <f>E31+E41</f>
        <v>2990</v>
      </c>
    </row>
    <row r="44" spans="2:5" ht="17.25" customHeight="1" x14ac:dyDescent="0.25">
      <c r="B44" s="25"/>
      <c r="C44" s="25"/>
      <c r="D44" s="25"/>
      <c r="E44" s="25"/>
    </row>
    <row r="45" spans="2:5" ht="17.25" customHeight="1" x14ac:dyDescent="0.25">
      <c r="B45" s="201" t="s">
        <v>42</v>
      </c>
      <c r="C45" s="201"/>
      <c r="D45" s="201"/>
      <c r="E45" s="201"/>
    </row>
    <row r="46" spans="2:5" ht="17.25" customHeight="1" x14ac:dyDescent="0.25">
      <c r="B46" s="25"/>
      <c r="C46" s="25"/>
      <c r="D46" s="25"/>
      <c r="E46" s="25"/>
    </row>
    <row r="47" spans="2:5" ht="17.25" customHeight="1" x14ac:dyDescent="0.25">
      <c r="B47" s="120" t="s">
        <v>43</v>
      </c>
      <c r="C47" s="120" t="s">
        <v>44</v>
      </c>
      <c r="D47" s="120" t="s">
        <v>20</v>
      </c>
      <c r="E47" s="120" t="s">
        <v>103</v>
      </c>
    </row>
    <row r="48" spans="2:5" ht="17.25" customHeight="1" x14ac:dyDescent="0.25">
      <c r="B48" s="121" t="s">
        <v>21</v>
      </c>
      <c r="C48" s="56" t="s">
        <v>45</v>
      </c>
      <c r="D48" s="22">
        <f>Parâmetros!G36</f>
        <v>0.2</v>
      </c>
      <c r="E48" s="57">
        <f t="shared" ref="E48:E55" si="0">$E$43*D48</f>
        <v>598</v>
      </c>
    </row>
    <row r="49" spans="2:5" ht="17.25" customHeight="1" x14ac:dyDescent="0.25">
      <c r="B49" s="121" t="s">
        <v>23</v>
      </c>
      <c r="C49" s="56" t="s">
        <v>46</v>
      </c>
      <c r="D49" s="22">
        <f>Parâmetros!G37</f>
        <v>2.5000000000000001E-2</v>
      </c>
      <c r="E49" s="57">
        <f t="shared" si="0"/>
        <v>74.75</v>
      </c>
    </row>
    <row r="50" spans="2:5" ht="17.25" customHeight="1" x14ac:dyDescent="0.25">
      <c r="B50" s="121" t="s">
        <v>25</v>
      </c>
      <c r="C50" s="56" t="s">
        <v>139</v>
      </c>
      <c r="D50" s="22">
        <f>Parâmetros!G38</f>
        <v>0.06</v>
      </c>
      <c r="E50" s="57">
        <f t="shared" si="0"/>
        <v>179.4</v>
      </c>
    </row>
    <row r="51" spans="2:5" ht="17.25" customHeight="1" x14ac:dyDescent="0.25">
      <c r="B51" s="121" t="s">
        <v>27</v>
      </c>
      <c r="C51" s="56" t="s">
        <v>48</v>
      </c>
      <c r="D51" s="22">
        <f>Parâmetros!G39</f>
        <v>1.4999999999999999E-2</v>
      </c>
      <c r="E51" s="57">
        <f t="shared" si="0"/>
        <v>44.85</v>
      </c>
    </row>
    <row r="52" spans="2:5" ht="17.25" customHeight="1" x14ac:dyDescent="0.25">
      <c r="B52" s="121" t="s">
        <v>29</v>
      </c>
      <c r="C52" s="56" t="s">
        <v>49</v>
      </c>
      <c r="D52" s="22">
        <f>Parâmetros!G40</f>
        <v>0.01</v>
      </c>
      <c r="E52" s="57">
        <f t="shared" si="0"/>
        <v>29.900000000000002</v>
      </c>
    </row>
    <row r="53" spans="2:5" ht="17.25" customHeight="1" x14ac:dyDescent="0.25">
      <c r="B53" s="121" t="s">
        <v>31</v>
      </c>
      <c r="C53" s="56" t="s">
        <v>50</v>
      </c>
      <c r="D53" s="22">
        <f>Parâmetros!G41</f>
        <v>6.0000000000000001E-3</v>
      </c>
      <c r="E53" s="57">
        <f t="shared" si="0"/>
        <v>17.940000000000001</v>
      </c>
    </row>
    <row r="54" spans="2:5" ht="17.25" customHeight="1" x14ac:dyDescent="0.25">
      <c r="B54" s="121" t="s">
        <v>33</v>
      </c>
      <c r="C54" s="56" t="s">
        <v>51</v>
      </c>
      <c r="D54" s="22">
        <f>Parâmetros!G42</f>
        <v>2E-3</v>
      </c>
      <c r="E54" s="57">
        <f t="shared" si="0"/>
        <v>5.98</v>
      </c>
    </row>
    <row r="55" spans="2:5" ht="17.25" customHeight="1" x14ac:dyDescent="0.25">
      <c r="B55" s="121" t="s">
        <v>52</v>
      </c>
      <c r="C55" s="56" t="s">
        <v>53</v>
      </c>
      <c r="D55" s="22">
        <f>Parâmetros!G43</f>
        <v>0.08</v>
      </c>
      <c r="E55" s="57">
        <f t="shared" si="0"/>
        <v>239.20000000000002</v>
      </c>
    </row>
    <row r="56" spans="2:5" ht="17.25" customHeight="1" x14ac:dyDescent="0.25">
      <c r="B56" s="177" t="s">
        <v>54</v>
      </c>
      <c r="C56" s="177"/>
      <c r="D56" s="21">
        <f>SUM(D48:D55)</f>
        <v>0.39800000000000008</v>
      </c>
      <c r="E56" s="58">
        <f>SUM(E48:E55)</f>
        <v>1190.02</v>
      </c>
    </row>
    <row r="57" spans="2:5" ht="17.25" customHeight="1" x14ac:dyDescent="0.25">
      <c r="B57" s="25"/>
      <c r="C57" s="25"/>
      <c r="D57" s="25"/>
      <c r="E57" s="25"/>
    </row>
    <row r="58" spans="2:5" ht="17.25" customHeight="1" x14ac:dyDescent="0.25">
      <c r="B58" s="198" t="s">
        <v>55</v>
      </c>
      <c r="C58" s="198"/>
      <c r="D58" s="198"/>
      <c r="E58" s="198"/>
    </row>
    <row r="59" spans="2:5" ht="17.25" customHeight="1" x14ac:dyDescent="0.25">
      <c r="B59" s="25"/>
      <c r="C59" s="25"/>
      <c r="D59" s="25"/>
      <c r="E59" s="25"/>
    </row>
    <row r="60" spans="2:5" ht="17.25" customHeight="1" x14ac:dyDescent="0.25">
      <c r="B60" s="120" t="s">
        <v>56</v>
      </c>
      <c r="C60" s="63" t="s">
        <v>57</v>
      </c>
      <c r="D60" s="63" t="s">
        <v>60</v>
      </c>
      <c r="E60" s="120" t="s">
        <v>103</v>
      </c>
    </row>
    <row r="61" spans="2:5" ht="17.25" customHeight="1" x14ac:dyDescent="0.25">
      <c r="B61" s="121" t="s">
        <v>21</v>
      </c>
      <c r="C61" s="60" t="s">
        <v>140</v>
      </c>
      <c r="D61" s="134">
        <f>Parâmetros!F127</f>
        <v>3.75</v>
      </c>
      <c r="E61" s="64">
        <f>IF(((D61*Parâmetros!E50)-(E25*6%))&gt;0,((D61*Parâmetros!E50)-(E25*6%)),0)</f>
        <v>40.800000000000011</v>
      </c>
    </row>
    <row r="62" spans="2:5" ht="17.25" customHeight="1" x14ac:dyDescent="0.25">
      <c r="B62" s="121" t="s">
        <v>23</v>
      </c>
      <c r="C62" s="175" t="s">
        <v>141</v>
      </c>
      <c r="D62" s="175"/>
      <c r="E62" s="64">
        <f>Parâmetros!G53</f>
        <v>695.2</v>
      </c>
    </row>
    <row r="63" spans="2:5" ht="17.25" customHeight="1" x14ac:dyDescent="0.25">
      <c r="B63" s="121" t="s">
        <v>25</v>
      </c>
      <c r="C63" s="175" t="s">
        <v>142</v>
      </c>
      <c r="D63" s="175"/>
      <c r="E63" s="64">
        <f>E62/12</f>
        <v>57.933333333333337</v>
      </c>
    </row>
    <row r="64" spans="2:5" ht="17.25" customHeight="1" x14ac:dyDescent="0.25">
      <c r="B64" s="121" t="s">
        <v>27</v>
      </c>
      <c r="C64" s="175" t="s">
        <v>143</v>
      </c>
      <c r="D64" s="175"/>
      <c r="E64" s="64">
        <f>Parâmetros!G56</f>
        <v>6.583333333333333</v>
      </c>
    </row>
    <row r="65" spans="2:5" ht="17.25" customHeight="1" x14ac:dyDescent="0.25">
      <c r="B65" s="121" t="s">
        <v>29</v>
      </c>
      <c r="C65" s="175" t="s">
        <v>144</v>
      </c>
      <c r="D65" s="175"/>
      <c r="E65" s="64">
        <f>Parâmetros!G57</f>
        <v>105.24</v>
      </c>
    </row>
    <row r="66" spans="2:5" ht="17.25" customHeight="1" x14ac:dyDescent="0.25">
      <c r="B66" s="121" t="s">
        <v>31</v>
      </c>
      <c r="C66" s="175" t="s">
        <v>145</v>
      </c>
      <c r="D66" s="175"/>
      <c r="E66" s="64">
        <f>Parâmetros!G58</f>
        <v>0.51815267732237424</v>
      </c>
    </row>
    <row r="67" spans="2:5" ht="17.25" customHeight="1" x14ac:dyDescent="0.25">
      <c r="B67" s="121" t="s">
        <v>33</v>
      </c>
      <c r="C67" s="175" t="s">
        <v>146</v>
      </c>
      <c r="D67" s="175"/>
      <c r="E67" s="64">
        <f>Parâmetros!G59</f>
        <v>8.3000000000000007</v>
      </c>
    </row>
    <row r="68" spans="2:5" ht="17.25" customHeight="1" x14ac:dyDescent="0.25">
      <c r="B68" s="121" t="s">
        <v>52</v>
      </c>
      <c r="C68" s="175" t="s">
        <v>147</v>
      </c>
      <c r="D68" s="175"/>
      <c r="E68" s="64">
        <f>Parâmetros!G60</f>
        <v>9.5</v>
      </c>
    </row>
    <row r="69" spans="2:5" ht="17.25" customHeight="1" x14ac:dyDescent="0.25">
      <c r="B69" s="121" t="s">
        <v>74</v>
      </c>
      <c r="C69" s="175" t="s">
        <v>75</v>
      </c>
      <c r="D69" s="175"/>
      <c r="E69" s="64">
        <f>Parâmetros!G62</f>
        <v>0</v>
      </c>
    </row>
    <row r="70" spans="2:5" ht="17.25" customHeight="1" x14ac:dyDescent="0.25">
      <c r="B70" s="177" t="s">
        <v>41</v>
      </c>
      <c r="C70" s="177"/>
      <c r="D70" s="177"/>
      <c r="E70" s="58">
        <f>SUM(E61:E69)</f>
        <v>924.07481934398913</v>
      </c>
    </row>
    <row r="71" spans="2:5" ht="17.25" customHeight="1" x14ac:dyDescent="0.25">
      <c r="B71" s="25"/>
      <c r="C71" s="25"/>
      <c r="D71" s="25"/>
      <c r="E71" s="25"/>
    </row>
    <row r="72" spans="2:5" ht="17.25" customHeight="1" x14ac:dyDescent="0.25">
      <c r="B72" s="182" t="s">
        <v>148</v>
      </c>
      <c r="C72" s="182"/>
      <c r="D72" s="182"/>
      <c r="E72" s="182"/>
    </row>
    <row r="73" spans="2:5" ht="17.25" customHeight="1" x14ac:dyDescent="0.25">
      <c r="B73" s="25"/>
      <c r="C73" s="25"/>
      <c r="D73" s="25"/>
      <c r="E73" s="25"/>
    </row>
    <row r="74" spans="2:5" ht="17.25" customHeight="1" x14ac:dyDescent="0.25">
      <c r="B74" s="120">
        <v>2</v>
      </c>
      <c r="C74" s="177" t="s">
        <v>149</v>
      </c>
      <c r="D74" s="177"/>
      <c r="E74" s="120" t="s">
        <v>103</v>
      </c>
    </row>
    <row r="75" spans="2:5" ht="17.25" customHeight="1" x14ac:dyDescent="0.25">
      <c r="B75" s="121" t="s">
        <v>37</v>
      </c>
      <c r="C75" s="175" t="s">
        <v>38</v>
      </c>
      <c r="D75" s="175"/>
      <c r="E75" s="65">
        <f>E41</f>
        <v>299</v>
      </c>
    </row>
    <row r="76" spans="2:5" ht="17.25" customHeight="1" x14ac:dyDescent="0.25">
      <c r="B76" s="121" t="s">
        <v>43</v>
      </c>
      <c r="C76" s="175" t="s">
        <v>44</v>
      </c>
      <c r="D76" s="175"/>
      <c r="E76" s="65">
        <f>E56</f>
        <v>1190.02</v>
      </c>
    </row>
    <row r="77" spans="2:5" ht="17.25" customHeight="1" x14ac:dyDescent="0.25">
      <c r="B77" s="121" t="s">
        <v>56</v>
      </c>
      <c r="C77" s="175" t="s">
        <v>57</v>
      </c>
      <c r="D77" s="175"/>
      <c r="E77" s="65">
        <f>E70</f>
        <v>924.07481934398913</v>
      </c>
    </row>
    <row r="78" spans="2:5" ht="17.25" customHeight="1" x14ac:dyDescent="0.25">
      <c r="B78" s="177" t="s">
        <v>41</v>
      </c>
      <c r="C78" s="177"/>
      <c r="D78" s="177"/>
      <c r="E78" s="58">
        <f>SUM(E75:E77)</f>
        <v>2413.094819343989</v>
      </c>
    </row>
    <row r="79" spans="2:5" ht="17.25" customHeight="1" x14ac:dyDescent="0.25">
      <c r="B79" s="25"/>
      <c r="C79" s="25"/>
      <c r="D79" s="25"/>
      <c r="E79" s="25"/>
    </row>
    <row r="80" spans="2:5" ht="17.25" customHeight="1" x14ac:dyDescent="0.25">
      <c r="B80" s="25"/>
      <c r="C80" s="25"/>
      <c r="D80" s="25"/>
      <c r="E80" s="25"/>
    </row>
    <row r="81" spans="2:5" ht="17.25" customHeight="1" x14ac:dyDescent="0.25">
      <c r="B81" s="178" t="s">
        <v>76</v>
      </c>
      <c r="C81" s="178"/>
      <c r="D81" s="178"/>
      <c r="E81" s="178"/>
    </row>
    <row r="82" spans="2:5" ht="17.25" customHeight="1" x14ac:dyDescent="0.25">
      <c r="B82" s="25"/>
      <c r="C82" s="25"/>
      <c r="D82" s="25"/>
      <c r="E82" s="25"/>
    </row>
    <row r="83" spans="2:5" ht="17.25" customHeight="1" x14ac:dyDescent="0.25">
      <c r="B83" s="120">
        <v>3</v>
      </c>
      <c r="C83" s="120" t="s">
        <v>77</v>
      </c>
      <c r="D83" s="122" t="s">
        <v>20</v>
      </c>
      <c r="E83" s="120" t="s">
        <v>103</v>
      </c>
    </row>
    <row r="84" spans="2:5" ht="17.25" customHeight="1" x14ac:dyDescent="0.25">
      <c r="B84" s="121" t="s">
        <v>21</v>
      </c>
      <c r="C84" s="56" t="s">
        <v>150</v>
      </c>
      <c r="D84" s="37">
        <f>Parâmetros!G67</f>
        <v>4.1666666666666666E-3</v>
      </c>
      <c r="E84" s="57">
        <f t="shared" ref="E84:E89" si="1">D84*$E$31</f>
        <v>11.2125</v>
      </c>
    </row>
    <row r="85" spans="2:5" ht="17.25" customHeight="1" x14ac:dyDescent="0.25">
      <c r="B85" s="121" t="s">
        <v>23</v>
      </c>
      <c r="C85" s="60" t="s">
        <v>151</v>
      </c>
      <c r="D85" s="37">
        <f>Parâmetros!G68</f>
        <v>3.3333333333333332E-4</v>
      </c>
      <c r="E85" s="57">
        <f t="shared" si="1"/>
        <v>0.89700000000000002</v>
      </c>
    </row>
    <row r="86" spans="2:5" ht="17.25" customHeight="1" x14ac:dyDescent="0.25">
      <c r="B86" s="121" t="s">
        <v>25</v>
      </c>
      <c r="C86" s="60" t="s">
        <v>152</v>
      </c>
      <c r="D86" s="37">
        <f>Parâmetros!G69</f>
        <v>3.44E-2</v>
      </c>
      <c r="E86" s="57">
        <f t="shared" si="1"/>
        <v>92.570400000000006</v>
      </c>
    </row>
    <row r="87" spans="2:5" ht="17.25" customHeight="1" x14ac:dyDescent="0.25">
      <c r="B87" s="121" t="s">
        <v>27</v>
      </c>
      <c r="C87" s="60" t="s">
        <v>153</v>
      </c>
      <c r="D87" s="37">
        <f>Parâmetros!G70</f>
        <v>1.9444444444444445E-2</v>
      </c>
      <c r="E87" s="57">
        <f t="shared" si="1"/>
        <v>52.325000000000003</v>
      </c>
    </row>
    <row r="88" spans="2:5" ht="17.25" customHeight="1" x14ac:dyDescent="0.25">
      <c r="B88" s="121" t="s">
        <v>29</v>
      </c>
      <c r="C88" s="60" t="s">
        <v>154</v>
      </c>
      <c r="D88" s="37">
        <f>Parâmetros!G71</f>
        <v>7.7388888888888906E-3</v>
      </c>
      <c r="E88" s="57">
        <f t="shared" si="1"/>
        <v>20.825350000000004</v>
      </c>
    </row>
    <row r="89" spans="2:5" ht="17.25" customHeight="1" x14ac:dyDescent="0.25">
      <c r="B89" s="121" t="s">
        <v>31</v>
      </c>
      <c r="C89" s="60" t="s">
        <v>155</v>
      </c>
      <c r="D89" s="37">
        <f>Parâmetros!G72</f>
        <v>6.2222222222222236E-4</v>
      </c>
      <c r="E89" s="57">
        <f t="shared" si="1"/>
        <v>1.6744000000000003</v>
      </c>
    </row>
    <row r="90" spans="2:5" ht="17.25" customHeight="1" x14ac:dyDescent="0.25">
      <c r="B90" s="177" t="s">
        <v>41</v>
      </c>
      <c r="C90" s="177"/>
      <c r="D90" s="177"/>
      <c r="E90" s="58">
        <f>SUM(E84:E89)</f>
        <v>179.50465000000003</v>
      </c>
    </row>
    <row r="91" spans="2:5" ht="17.25" customHeight="1" x14ac:dyDescent="0.25">
      <c r="B91" s="25"/>
      <c r="C91" s="25"/>
      <c r="D91" s="25"/>
      <c r="E91" s="25"/>
    </row>
    <row r="92" spans="2:5" ht="17.25" customHeight="1" x14ac:dyDescent="0.25">
      <c r="B92" s="25"/>
      <c r="C92" s="25"/>
      <c r="D92" s="25"/>
      <c r="E92" s="25"/>
    </row>
    <row r="93" spans="2:5" ht="17.25" customHeight="1" x14ac:dyDescent="0.25">
      <c r="B93" s="178" t="s">
        <v>84</v>
      </c>
      <c r="C93" s="178"/>
      <c r="D93" s="178"/>
      <c r="E93" s="178"/>
    </row>
    <row r="94" spans="2:5" ht="17.25" customHeight="1" x14ac:dyDescent="0.25">
      <c r="B94" s="25"/>
      <c r="C94" s="25"/>
      <c r="D94" s="25"/>
      <c r="E94" s="25"/>
    </row>
    <row r="95" spans="2:5" ht="17.25" customHeight="1" x14ac:dyDescent="0.25">
      <c r="B95" s="198" t="s">
        <v>85</v>
      </c>
      <c r="C95" s="198"/>
      <c r="D95" s="198"/>
      <c r="E95" s="198"/>
    </row>
    <row r="96" spans="2:5" ht="17.25" customHeight="1" x14ac:dyDescent="0.25">
      <c r="B96" s="38"/>
      <c r="C96" s="25"/>
      <c r="D96" s="25"/>
      <c r="E96" s="25"/>
    </row>
    <row r="97" spans="2:5" ht="17.25" customHeight="1" x14ac:dyDescent="0.25">
      <c r="B97" s="122" t="s">
        <v>86</v>
      </c>
      <c r="C97" s="66" t="s">
        <v>87</v>
      </c>
      <c r="D97" s="122" t="s">
        <v>20</v>
      </c>
      <c r="E97" s="120" t="s">
        <v>103</v>
      </c>
    </row>
    <row r="98" spans="2:5" ht="17.25" customHeight="1" x14ac:dyDescent="0.25">
      <c r="B98" s="39" t="s">
        <v>21</v>
      </c>
      <c r="C98" s="67" t="s">
        <v>156</v>
      </c>
      <c r="D98" s="37">
        <f>Parâmetros!G79</f>
        <v>8.3333333333333329E-2</v>
      </c>
      <c r="E98" s="68">
        <f t="shared" ref="E98:E106" si="2">D98*$E$31</f>
        <v>224.25</v>
      </c>
    </row>
    <row r="99" spans="2:5" ht="17.25" customHeight="1" x14ac:dyDescent="0.25">
      <c r="B99" s="39" t="s">
        <v>23</v>
      </c>
      <c r="C99" s="67" t="s">
        <v>157</v>
      </c>
      <c r="D99" s="37">
        <f>Parâmetros!G80</f>
        <v>2.7777777777777779E-3</v>
      </c>
      <c r="E99" s="68">
        <f t="shared" si="2"/>
        <v>7.4750000000000005</v>
      </c>
    </row>
    <row r="100" spans="2:5" ht="17.25" customHeight="1" x14ac:dyDescent="0.25">
      <c r="B100" s="39" t="s">
        <v>25</v>
      </c>
      <c r="C100" s="67" t="s">
        <v>158</v>
      </c>
      <c r="D100" s="37">
        <f>Parâmetros!G81</f>
        <v>2.0833333333333332E-4</v>
      </c>
      <c r="E100" s="68">
        <f t="shared" si="2"/>
        <v>0.56062499999999993</v>
      </c>
    </row>
    <row r="101" spans="2:5" ht="17.25" customHeight="1" x14ac:dyDescent="0.25">
      <c r="B101" s="39" t="s">
        <v>27</v>
      </c>
      <c r="C101" s="67" t="s">
        <v>159</v>
      </c>
      <c r="D101" s="37">
        <f>Parâmetros!G82</f>
        <v>1.4833333333333332E-3</v>
      </c>
      <c r="E101" s="68">
        <f t="shared" si="2"/>
        <v>3.9916499999999999</v>
      </c>
    </row>
    <row r="102" spans="2:5" ht="17.25" customHeight="1" x14ac:dyDescent="0.25">
      <c r="B102" s="39" t="s">
        <v>29</v>
      </c>
      <c r="C102" s="67" t="s">
        <v>160</v>
      </c>
      <c r="D102" s="37">
        <f>Parâmetros!G83</f>
        <v>2.9330399999999996E-3</v>
      </c>
      <c r="E102" s="68">
        <f t="shared" si="2"/>
        <v>7.8928106399999987</v>
      </c>
    </row>
    <row r="103" spans="2:5" ht="17.25" customHeight="1" x14ac:dyDescent="0.25">
      <c r="B103" s="39" t="s">
        <v>31</v>
      </c>
      <c r="C103" s="67" t="s">
        <v>161</v>
      </c>
      <c r="D103" s="37">
        <f>Parâmetros!G84</f>
        <v>1.3888888888888888E-2</v>
      </c>
      <c r="E103" s="68">
        <f t="shared" si="2"/>
        <v>37.375</v>
      </c>
    </row>
    <row r="104" spans="2:5" ht="17.25" customHeight="1" x14ac:dyDescent="0.25">
      <c r="B104" s="39" t="s">
        <v>33</v>
      </c>
      <c r="C104" s="67" t="s">
        <v>277</v>
      </c>
      <c r="D104" s="37">
        <f>Parâmetros!G85</f>
        <v>9.6000000000000009E-3</v>
      </c>
      <c r="E104" s="68">
        <f t="shared" si="2"/>
        <v>25.833600000000004</v>
      </c>
    </row>
    <row r="105" spans="2:5" ht="17.25" customHeight="1" x14ac:dyDescent="0.25">
      <c r="B105" s="181" t="s">
        <v>93</v>
      </c>
      <c r="C105" s="181"/>
      <c r="D105" s="40">
        <f>SUM(D98:D104)</f>
        <v>0.11422470666666668</v>
      </c>
      <c r="E105" s="69">
        <f>D105*$E$31</f>
        <v>307.37868564000001</v>
      </c>
    </row>
    <row r="106" spans="2:5" ht="17.25" customHeight="1" x14ac:dyDescent="0.25">
      <c r="B106" s="9" t="s">
        <v>52</v>
      </c>
      <c r="C106" s="70" t="s">
        <v>162</v>
      </c>
      <c r="D106" s="41">
        <f>D105*D56</f>
        <v>4.5461433253333343E-2</v>
      </c>
      <c r="E106" s="68">
        <f t="shared" si="2"/>
        <v>122.33671688472002</v>
      </c>
    </row>
    <row r="107" spans="2:5" ht="17.25" customHeight="1" x14ac:dyDescent="0.25">
      <c r="B107" s="177" t="s">
        <v>54</v>
      </c>
      <c r="C107" s="177"/>
      <c r="D107" s="40">
        <f>SUM(D105:D106)</f>
        <v>0.15968613992000003</v>
      </c>
      <c r="E107" s="62">
        <f>SUM(E105:E106)</f>
        <v>429.71540252472005</v>
      </c>
    </row>
    <row r="108" spans="2:5" ht="17.25" customHeight="1" x14ac:dyDescent="0.25">
      <c r="B108" s="25"/>
      <c r="C108" s="25"/>
      <c r="D108" s="25"/>
      <c r="E108" s="25"/>
    </row>
    <row r="109" spans="2:5" ht="17.25" customHeight="1" x14ac:dyDescent="0.25">
      <c r="B109" s="198" t="s">
        <v>95</v>
      </c>
      <c r="C109" s="198"/>
      <c r="D109" s="198"/>
      <c r="E109" s="71"/>
    </row>
    <row r="110" spans="2:5" ht="17.25" customHeight="1" x14ac:dyDescent="0.25">
      <c r="B110" s="38"/>
      <c r="C110" s="25"/>
      <c r="D110" s="25"/>
      <c r="E110" s="25"/>
    </row>
    <row r="111" spans="2:5" ht="17.25" customHeight="1" x14ac:dyDescent="0.25">
      <c r="B111" s="120" t="s">
        <v>96</v>
      </c>
      <c r="C111" s="59" t="s">
        <v>97</v>
      </c>
      <c r="D111" s="122" t="s">
        <v>20</v>
      </c>
      <c r="E111" s="120" t="s">
        <v>103</v>
      </c>
    </row>
    <row r="112" spans="2:5" ht="17.25" customHeight="1" x14ac:dyDescent="0.25">
      <c r="B112" s="121" t="s">
        <v>21</v>
      </c>
      <c r="C112" s="60" t="s">
        <v>163</v>
      </c>
      <c r="D112" s="37">
        <f>Parâmetros!G93</f>
        <v>7.4999999999999997E-2</v>
      </c>
      <c r="E112" s="68">
        <f>D112*E31</f>
        <v>201.82499999999999</v>
      </c>
    </row>
    <row r="113" spans="2:5" ht="17.25" customHeight="1" x14ac:dyDescent="0.25">
      <c r="B113" s="199" t="s">
        <v>41</v>
      </c>
      <c r="C113" s="199"/>
      <c r="D113" s="40">
        <f>SUM(D112)</f>
        <v>7.4999999999999997E-2</v>
      </c>
      <c r="E113" s="69">
        <f>SUM(E112)</f>
        <v>201.82499999999999</v>
      </c>
    </row>
    <row r="114" spans="2:5" ht="17.25" customHeight="1" x14ac:dyDescent="0.25">
      <c r="B114" s="25"/>
      <c r="C114" s="25"/>
      <c r="D114" s="25"/>
      <c r="E114" s="25"/>
    </row>
    <row r="115" spans="2:5" ht="17.25" customHeight="1" x14ac:dyDescent="0.25">
      <c r="B115" s="182" t="s">
        <v>164</v>
      </c>
      <c r="C115" s="182"/>
      <c r="D115" s="182"/>
      <c r="E115" s="182"/>
    </row>
    <row r="116" spans="2:5" ht="17.25" customHeight="1" x14ac:dyDescent="0.25">
      <c r="B116" s="38"/>
      <c r="C116" s="25"/>
      <c r="D116" s="25"/>
      <c r="E116" s="25"/>
    </row>
    <row r="117" spans="2:5" ht="17.25" customHeight="1" x14ac:dyDescent="0.25">
      <c r="B117" s="120">
        <v>4</v>
      </c>
      <c r="C117" s="177" t="s">
        <v>165</v>
      </c>
      <c r="D117" s="177"/>
      <c r="E117" s="120" t="s">
        <v>103</v>
      </c>
    </row>
    <row r="118" spans="2:5" ht="17.25" customHeight="1" x14ac:dyDescent="0.25">
      <c r="B118" s="121" t="s">
        <v>86</v>
      </c>
      <c r="C118" s="175" t="s">
        <v>166</v>
      </c>
      <c r="D118" s="175"/>
      <c r="E118" s="57">
        <f>E107</f>
        <v>429.71540252472005</v>
      </c>
    </row>
    <row r="119" spans="2:5" ht="17.25" customHeight="1" x14ac:dyDescent="0.25">
      <c r="B119" s="121" t="s">
        <v>96</v>
      </c>
      <c r="C119" s="175" t="s">
        <v>97</v>
      </c>
      <c r="D119" s="175"/>
      <c r="E119" s="57">
        <f>E113</f>
        <v>201.82499999999999</v>
      </c>
    </row>
    <row r="120" spans="2:5" ht="17.25" customHeight="1" x14ac:dyDescent="0.25">
      <c r="B120" s="177" t="s">
        <v>41</v>
      </c>
      <c r="C120" s="177"/>
      <c r="D120" s="177"/>
      <c r="E120" s="58">
        <f>SUM(E118:E119)</f>
        <v>631.54040252472009</v>
      </c>
    </row>
    <row r="121" spans="2:5" ht="17.25" customHeight="1" x14ac:dyDescent="0.25">
      <c r="B121" s="25"/>
      <c r="C121" s="25"/>
      <c r="D121" s="25"/>
      <c r="E121" s="25"/>
    </row>
    <row r="122" spans="2:5" ht="17.25" customHeight="1" x14ac:dyDescent="0.25">
      <c r="B122" s="25"/>
      <c r="C122" s="25"/>
      <c r="D122" s="25"/>
      <c r="E122" s="25"/>
    </row>
    <row r="123" spans="2:5" ht="17.25" customHeight="1" x14ac:dyDescent="0.25">
      <c r="B123" s="178" t="s">
        <v>101</v>
      </c>
      <c r="C123" s="178"/>
      <c r="D123" s="178"/>
      <c r="E123" s="178"/>
    </row>
    <row r="124" spans="2:5" ht="17.25" customHeight="1" x14ac:dyDescent="0.25">
      <c r="B124" s="25"/>
      <c r="C124" s="25"/>
      <c r="D124" s="25"/>
      <c r="E124" s="25"/>
    </row>
    <row r="125" spans="2:5" ht="17.25" customHeight="1" x14ac:dyDescent="0.25">
      <c r="B125" s="120">
        <v>5</v>
      </c>
      <c r="C125" s="177" t="s">
        <v>102</v>
      </c>
      <c r="D125" s="177"/>
      <c r="E125" s="120" t="s">
        <v>103</v>
      </c>
    </row>
    <row r="126" spans="2:5" ht="17.25" customHeight="1" x14ac:dyDescent="0.25">
      <c r="B126" s="121" t="s">
        <v>21</v>
      </c>
      <c r="C126" s="175" t="s">
        <v>167</v>
      </c>
      <c r="D126" s="175"/>
      <c r="E126" s="57">
        <f>Parâmetros!G100</f>
        <v>157.79083333333335</v>
      </c>
    </row>
    <row r="127" spans="2:5" ht="17.25" customHeight="1" x14ac:dyDescent="0.25">
      <c r="B127" s="121" t="s">
        <v>23</v>
      </c>
      <c r="C127" s="175" t="s">
        <v>9</v>
      </c>
      <c r="D127" s="175"/>
      <c r="E127" s="57">
        <f>Parâmetros!G101</f>
        <v>26.071999999999999</v>
      </c>
    </row>
    <row r="128" spans="2:5" ht="17.25" customHeight="1" x14ac:dyDescent="0.25">
      <c r="B128" s="121" t="s">
        <v>25</v>
      </c>
      <c r="C128" s="175" t="s">
        <v>10</v>
      </c>
      <c r="D128" s="175"/>
      <c r="E128" s="57">
        <f>Parâmetros!G103</f>
        <v>44.311799038461544</v>
      </c>
    </row>
    <row r="129" spans="2:5" ht="17.25" customHeight="1" x14ac:dyDescent="0.25">
      <c r="B129" s="121" t="s">
        <v>27</v>
      </c>
      <c r="C129" s="176" t="s">
        <v>168</v>
      </c>
      <c r="D129" s="176"/>
      <c r="E129" s="72">
        <f>Parâmetros!G104</f>
        <v>15</v>
      </c>
    </row>
    <row r="130" spans="2:5" ht="17.25" customHeight="1" x14ac:dyDescent="0.25">
      <c r="B130" s="121" t="s">
        <v>29</v>
      </c>
      <c r="C130" s="175" t="s">
        <v>75</v>
      </c>
      <c r="D130" s="175"/>
      <c r="E130" s="57">
        <f>Parâmetros!G105</f>
        <v>0</v>
      </c>
    </row>
    <row r="131" spans="2:5" ht="17.25" customHeight="1" x14ac:dyDescent="0.25">
      <c r="B131" s="177" t="s">
        <v>54</v>
      </c>
      <c r="C131" s="177"/>
      <c r="D131" s="177"/>
      <c r="E131" s="58">
        <f>SUM(E126:E130)</f>
        <v>243.1746323717949</v>
      </c>
    </row>
    <row r="132" spans="2:5" ht="17.25" customHeight="1" x14ac:dyDescent="0.25">
      <c r="B132" s="25"/>
      <c r="C132" s="25"/>
      <c r="D132" s="25"/>
      <c r="E132" s="25"/>
    </row>
    <row r="133" spans="2:5" ht="17.25" customHeight="1" x14ac:dyDescent="0.25">
      <c r="B133" s="25"/>
      <c r="C133" s="25"/>
      <c r="D133" s="25"/>
      <c r="E133" s="25"/>
    </row>
    <row r="134" spans="2:5" ht="17.25" customHeight="1" x14ac:dyDescent="0.25">
      <c r="B134" s="178" t="s">
        <v>109</v>
      </c>
      <c r="C134" s="178"/>
      <c r="D134" s="178"/>
      <c r="E134" s="178"/>
    </row>
    <row r="135" spans="2:5" ht="17.25" customHeight="1" x14ac:dyDescent="0.25">
      <c r="B135" s="25"/>
      <c r="C135" s="25"/>
      <c r="D135" s="25"/>
      <c r="E135" s="25"/>
    </row>
    <row r="136" spans="2:5" ht="17.25" customHeight="1" x14ac:dyDescent="0.25">
      <c r="B136" s="120">
        <v>6</v>
      </c>
      <c r="C136" s="73" t="s">
        <v>110</v>
      </c>
      <c r="D136" s="120" t="s">
        <v>20</v>
      </c>
      <c r="E136" s="120" t="s">
        <v>103</v>
      </c>
    </row>
    <row r="137" spans="2:5" ht="17.25" customHeight="1" x14ac:dyDescent="0.25">
      <c r="B137" s="121" t="s">
        <v>21</v>
      </c>
      <c r="C137" s="56" t="s">
        <v>169</v>
      </c>
      <c r="D137" s="74">
        <f>Parâmetros!E127</f>
        <v>0.06</v>
      </c>
      <c r="E137" s="75">
        <f>E154*D137</f>
        <v>369.49887025443024</v>
      </c>
    </row>
    <row r="138" spans="2:5" ht="17.25" customHeight="1" x14ac:dyDescent="0.25">
      <c r="B138" s="121" t="s">
        <v>23</v>
      </c>
      <c r="C138" s="56" t="s">
        <v>170</v>
      </c>
      <c r="D138" s="46">
        <f>Parâmetros!D127</f>
        <v>6.7900000000000002E-2</v>
      </c>
      <c r="E138" s="65">
        <f>D138*(E154+E137)</f>
        <v>443.2385281282061</v>
      </c>
    </row>
    <row r="139" spans="2:5" ht="17.25" customHeight="1" x14ac:dyDescent="0.25">
      <c r="B139" s="121" t="s">
        <v>25</v>
      </c>
      <c r="C139" s="56" t="s">
        <v>171</v>
      </c>
      <c r="D139" s="46">
        <f>SUM(D140:D142)</f>
        <v>8.6499999999999994E-2</v>
      </c>
      <c r="E139" s="65">
        <f>((E154+E137+E138)/(1-D139))*D139</f>
        <v>660.09413199441883</v>
      </c>
    </row>
    <row r="140" spans="2:5" ht="17.25" customHeight="1" x14ac:dyDescent="0.25">
      <c r="B140" s="121"/>
      <c r="C140" s="56" t="s">
        <v>172</v>
      </c>
      <c r="D140" s="45">
        <f>Parâmetros!G114</f>
        <v>3.6499999999999998E-2</v>
      </c>
      <c r="E140" s="65">
        <f>((E154+E137+E138)/(1-D139))*D140</f>
        <v>278.53683026354093</v>
      </c>
    </row>
    <row r="141" spans="2:5" ht="17.25" customHeight="1" x14ac:dyDescent="0.25">
      <c r="B141" s="121"/>
      <c r="C141" s="56" t="s">
        <v>114</v>
      </c>
      <c r="D141" s="46">
        <f>Parâmetros!G115</f>
        <v>0</v>
      </c>
      <c r="E141" s="65">
        <f>((E154+E137+E138)/(1-D139))*D141</f>
        <v>0</v>
      </c>
    </row>
    <row r="142" spans="2:5" ht="17.25" customHeight="1" x14ac:dyDescent="0.25">
      <c r="B142" s="121"/>
      <c r="C142" s="56" t="s">
        <v>173</v>
      </c>
      <c r="D142" s="150">
        <f>Parâmetros!G127</f>
        <v>0.05</v>
      </c>
      <c r="E142" s="65">
        <f>((E154+E137+E138)/(1-D139))*D142</f>
        <v>381.55730173087801</v>
      </c>
    </row>
    <row r="143" spans="2:5" ht="17.25" customHeight="1" x14ac:dyDescent="0.25">
      <c r="B143" s="177" t="s">
        <v>54</v>
      </c>
      <c r="C143" s="177"/>
      <c r="D143" s="21">
        <f>SUM(D137:D139)</f>
        <v>0.21440000000000001</v>
      </c>
      <c r="E143" s="58">
        <f>SUM(E137:E142)</f>
        <v>2132.9256623714741</v>
      </c>
    </row>
    <row r="144" spans="2:5" ht="17.25" customHeight="1" x14ac:dyDescent="0.25">
      <c r="B144" s="25"/>
      <c r="C144" s="25"/>
      <c r="D144" s="25"/>
      <c r="E144" s="25"/>
    </row>
    <row r="145" spans="2:5" ht="17.25" customHeight="1" x14ac:dyDescent="0.25">
      <c r="B145" s="25"/>
      <c r="C145" s="25"/>
      <c r="D145" s="25"/>
      <c r="E145" s="25"/>
    </row>
    <row r="146" spans="2:5" ht="17.25" customHeight="1" x14ac:dyDescent="0.25">
      <c r="B146" s="178" t="s">
        <v>174</v>
      </c>
      <c r="C146" s="178"/>
      <c r="D146" s="178"/>
      <c r="E146" s="178"/>
    </row>
    <row r="147" spans="2:5" ht="17.25" customHeight="1" x14ac:dyDescent="0.25">
      <c r="B147" s="25"/>
      <c r="C147" s="25"/>
      <c r="D147" s="25"/>
      <c r="E147" s="25"/>
    </row>
    <row r="148" spans="2:5" ht="17.25" customHeight="1" x14ac:dyDescent="0.25">
      <c r="B148" s="120"/>
      <c r="C148" s="177" t="s">
        <v>175</v>
      </c>
      <c r="D148" s="177"/>
      <c r="E148" s="120" t="s">
        <v>103</v>
      </c>
    </row>
    <row r="149" spans="2:5" ht="17.25" customHeight="1" x14ac:dyDescent="0.25">
      <c r="B149" s="120" t="s">
        <v>21</v>
      </c>
      <c r="C149" s="175" t="s">
        <v>18</v>
      </c>
      <c r="D149" s="175"/>
      <c r="E149" s="57">
        <f>E31</f>
        <v>2691</v>
      </c>
    </row>
    <row r="150" spans="2:5" ht="17.25" customHeight="1" x14ac:dyDescent="0.25">
      <c r="B150" s="120" t="s">
        <v>23</v>
      </c>
      <c r="C150" s="175" t="s">
        <v>35</v>
      </c>
      <c r="D150" s="175"/>
      <c r="E150" s="57">
        <f>E78</f>
        <v>2413.094819343989</v>
      </c>
    </row>
    <row r="151" spans="2:5" ht="17.25" customHeight="1" x14ac:dyDescent="0.25">
      <c r="B151" s="120" t="s">
        <v>25</v>
      </c>
      <c r="C151" s="175" t="s">
        <v>76</v>
      </c>
      <c r="D151" s="175"/>
      <c r="E151" s="57">
        <f>E90</f>
        <v>179.50465000000003</v>
      </c>
    </row>
    <row r="152" spans="2:5" ht="17.25" customHeight="1" x14ac:dyDescent="0.25">
      <c r="B152" s="120" t="s">
        <v>27</v>
      </c>
      <c r="C152" s="175" t="s">
        <v>84</v>
      </c>
      <c r="D152" s="175"/>
      <c r="E152" s="57">
        <f>E120</f>
        <v>631.54040252472009</v>
      </c>
    </row>
    <row r="153" spans="2:5" ht="17.25" customHeight="1" x14ac:dyDescent="0.25">
      <c r="B153" s="120" t="s">
        <v>29</v>
      </c>
      <c r="C153" s="175" t="s">
        <v>101</v>
      </c>
      <c r="D153" s="175"/>
      <c r="E153" s="57">
        <f>E131</f>
        <v>243.1746323717949</v>
      </c>
    </row>
    <row r="154" spans="2:5" ht="17.25" customHeight="1" x14ac:dyDescent="0.25">
      <c r="B154" s="177" t="s">
        <v>176</v>
      </c>
      <c r="C154" s="177"/>
      <c r="D154" s="177"/>
      <c r="E154" s="62">
        <f>SUM(E149:E153)</f>
        <v>6158.314504240504</v>
      </c>
    </row>
    <row r="155" spans="2:5" ht="17.25" customHeight="1" x14ac:dyDescent="0.25">
      <c r="B155" s="120" t="s">
        <v>31</v>
      </c>
      <c r="C155" s="175" t="s">
        <v>177</v>
      </c>
      <c r="D155" s="175"/>
      <c r="E155" s="57">
        <f>E143</f>
        <v>2132.9256623714741</v>
      </c>
    </row>
    <row r="156" spans="2:5" ht="17.25" customHeight="1" x14ac:dyDescent="0.25">
      <c r="B156" s="177" t="s">
        <v>178</v>
      </c>
      <c r="C156" s="177"/>
      <c r="D156" s="177"/>
      <c r="E156" s="62">
        <f>TRUNC(SUM(E154:E155),2)</f>
        <v>8291.24</v>
      </c>
    </row>
    <row r="157" spans="2:5" ht="17.25" customHeight="1" x14ac:dyDescent="0.25">
      <c r="B157" s="25"/>
      <c r="C157" s="25"/>
      <c r="D157" s="25"/>
      <c r="E157" s="25"/>
    </row>
    <row r="158" spans="2:5" ht="17.25" customHeight="1" x14ac:dyDescent="0.25">
      <c r="B158" s="178" t="s">
        <v>179</v>
      </c>
      <c r="C158" s="178"/>
      <c r="D158" s="178"/>
      <c r="E158" s="178"/>
    </row>
    <row r="159" spans="2:5" ht="17.25" customHeight="1" x14ac:dyDescent="0.25">
      <c r="B159" s="25"/>
      <c r="C159" s="25"/>
      <c r="D159" s="25"/>
      <c r="E159" s="25"/>
    </row>
    <row r="160" spans="2:5" ht="17.25" customHeight="1" x14ac:dyDescent="0.25">
      <c r="B160" s="25"/>
      <c r="C160" s="196" t="s">
        <v>180</v>
      </c>
      <c r="D160" s="196"/>
      <c r="E160" s="76">
        <f>E156</f>
        <v>8291.24</v>
      </c>
    </row>
    <row r="161" spans="2:5" ht="17.25" customHeight="1" x14ac:dyDescent="0.25">
      <c r="B161" s="25"/>
      <c r="C161" s="196" t="s">
        <v>133</v>
      </c>
      <c r="D161" s="196"/>
      <c r="E161" s="77">
        <f>D19</f>
        <v>1</v>
      </c>
    </row>
    <row r="162" spans="2:5" ht="17.25" customHeight="1" x14ac:dyDescent="0.25">
      <c r="B162" s="25"/>
      <c r="C162" s="197" t="s">
        <v>181</v>
      </c>
      <c r="D162" s="197"/>
      <c r="E162" s="78">
        <f>E160*E161</f>
        <v>8291.24</v>
      </c>
    </row>
    <row r="163" spans="2:5" ht="17.25" customHeight="1" x14ac:dyDescent="0.25">
      <c r="B163" s="25"/>
      <c r="C163" s="25"/>
      <c r="D163" s="25"/>
      <c r="E163" s="25"/>
    </row>
    <row r="164" spans="2:5" ht="17.25" customHeight="1" x14ac:dyDescent="0.25">
      <c r="B164" s="25"/>
      <c r="C164" s="25"/>
      <c r="D164" s="25"/>
      <c r="E164" s="25"/>
    </row>
    <row r="165" spans="2:5" ht="17.25" customHeight="1" x14ac:dyDescent="0.25">
      <c r="B165" s="25"/>
      <c r="C165" s="25"/>
      <c r="D165" s="25"/>
      <c r="E165" s="25"/>
    </row>
    <row r="166" spans="2:5" ht="17.25" customHeight="1" x14ac:dyDescent="0.25">
      <c r="B166" s="25"/>
      <c r="C166" s="25"/>
      <c r="D166" s="25"/>
      <c r="E166" s="25"/>
    </row>
    <row r="167" spans="2:5" ht="17.25" customHeight="1" x14ac:dyDescent="0.25">
      <c r="B167" s="25"/>
      <c r="C167" s="25"/>
      <c r="D167" s="25"/>
      <c r="E167" s="25"/>
    </row>
    <row r="168" spans="2:5" ht="17.25" customHeight="1" x14ac:dyDescent="0.25">
      <c r="B168" s="25"/>
      <c r="C168" s="25"/>
      <c r="D168" s="25"/>
      <c r="E168" s="25"/>
    </row>
    <row r="169" spans="2:5" ht="17.25" customHeight="1" x14ac:dyDescent="0.25">
      <c r="B169" s="25"/>
      <c r="C169" s="25"/>
      <c r="D169" s="25"/>
      <c r="E169" s="25"/>
    </row>
    <row r="170" spans="2:5" ht="17.25" customHeight="1" x14ac:dyDescent="0.25">
      <c r="B170" s="25"/>
      <c r="C170" s="25"/>
      <c r="D170" s="25"/>
      <c r="E170" s="25"/>
    </row>
    <row r="171" spans="2:5" ht="17.25" customHeight="1" x14ac:dyDescent="0.25">
      <c r="B171" s="25"/>
      <c r="C171" s="25"/>
      <c r="D171" s="25"/>
      <c r="E171" s="25"/>
    </row>
    <row r="172" spans="2:5" ht="17.25" customHeight="1" x14ac:dyDescent="0.25">
      <c r="B172" s="25"/>
      <c r="C172" s="25"/>
      <c r="D172" s="25"/>
      <c r="E172" s="25"/>
    </row>
    <row r="173" spans="2:5" ht="17.25" customHeight="1" x14ac:dyDescent="0.25">
      <c r="B173" s="25"/>
      <c r="C173" s="25"/>
      <c r="D173" s="25"/>
      <c r="E173" s="25"/>
    </row>
    <row r="174" spans="2:5" ht="17.25" customHeight="1" x14ac:dyDescent="0.25">
      <c r="B174" s="25"/>
      <c r="C174" s="25"/>
      <c r="D174" s="25"/>
      <c r="E174" s="25"/>
    </row>
    <row r="175" spans="2:5" ht="17.25" customHeight="1" x14ac:dyDescent="0.25">
      <c r="B175" s="25"/>
      <c r="C175" s="25"/>
      <c r="D175" s="25"/>
      <c r="E175" s="25"/>
    </row>
    <row r="176" spans="2:5" ht="17.25" customHeight="1" x14ac:dyDescent="0.25">
      <c r="B176" s="25"/>
      <c r="C176" s="25"/>
      <c r="D176" s="25"/>
      <c r="E176" s="25"/>
    </row>
    <row r="177" spans="2:5" ht="17.25" customHeight="1" x14ac:dyDescent="0.25">
      <c r="B177" s="25"/>
      <c r="C177" s="25"/>
      <c r="D177" s="25"/>
      <c r="E177" s="25"/>
    </row>
    <row r="178" spans="2:5" ht="17.25" customHeight="1" x14ac:dyDescent="0.25">
      <c r="B178" s="25"/>
      <c r="C178" s="25"/>
      <c r="D178" s="25"/>
      <c r="E178" s="25"/>
    </row>
    <row r="179" spans="2:5" ht="17.25" customHeight="1" x14ac:dyDescent="0.25">
      <c r="B179" s="25"/>
      <c r="C179" s="25"/>
      <c r="D179" s="25"/>
      <c r="E179" s="25"/>
    </row>
    <row r="180" spans="2:5" ht="17.25" customHeight="1" x14ac:dyDescent="0.25">
      <c r="B180" s="25"/>
      <c r="C180" s="25"/>
      <c r="D180" s="25"/>
      <c r="E180" s="25"/>
    </row>
    <row r="181" spans="2:5" ht="17.25" customHeight="1" x14ac:dyDescent="0.25">
      <c r="B181" s="25"/>
      <c r="C181" s="25"/>
      <c r="D181" s="25"/>
      <c r="E181" s="25"/>
    </row>
    <row r="182" spans="2:5" ht="17.25" customHeight="1" x14ac:dyDescent="0.25">
      <c r="B182" s="25"/>
      <c r="C182" s="25"/>
      <c r="D182" s="25"/>
      <c r="E182" s="25"/>
    </row>
    <row r="183" spans="2:5" ht="17.25" customHeight="1" x14ac:dyDescent="0.25">
      <c r="B183" s="25"/>
      <c r="C183" s="25"/>
      <c r="D183" s="25"/>
      <c r="E183" s="25"/>
    </row>
    <row r="184" spans="2:5" ht="17.25" customHeight="1" x14ac:dyDescent="0.25">
      <c r="B184" s="25"/>
      <c r="C184" s="25"/>
      <c r="D184" s="25"/>
      <c r="E184" s="25"/>
    </row>
    <row r="185" spans="2:5" ht="17.25" customHeight="1" x14ac:dyDescent="0.25">
      <c r="B185" s="25"/>
      <c r="C185" s="25"/>
      <c r="D185" s="25"/>
      <c r="E185" s="25"/>
    </row>
    <row r="186" spans="2:5" ht="17.25" customHeight="1" x14ac:dyDescent="0.25">
      <c r="B186" s="25"/>
      <c r="C186" s="25"/>
      <c r="D186" s="25"/>
      <c r="E186" s="25"/>
    </row>
    <row r="187" spans="2:5" ht="17.25" customHeight="1" x14ac:dyDescent="0.25">
      <c r="B187" s="25"/>
      <c r="C187" s="25"/>
      <c r="D187" s="25"/>
      <c r="E187" s="25"/>
    </row>
    <row r="188" spans="2:5" ht="17.25" customHeight="1" x14ac:dyDescent="0.25">
      <c r="B188" s="25"/>
      <c r="C188" s="25"/>
      <c r="D188" s="25"/>
      <c r="E188" s="25"/>
    </row>
    <row r="189" spans="2:5" ht="17.25" customHeight="1" x14ac:dyDescent="0.25">
      <c r="B189" s="25"/>
      <c r="C189" s="25"/>
      <c r="D189" s="25"/>
      <c r="E189" s="25"/>
    </row>
    <row r="190" spans="2:5" ht="17.25" customHeight="1" x14ac:dyDescent="0.25">
      <c r="B190" s="25"/>
      <c r="C190" s="25"/>
      <c r="D190" s="25"/>
      <c r="E190" s="25"/>
    </row>
    <row r="191" spans="2:5" ht="17.25" customHeight="1" x14ac:dyDescent="0.25">
      <c r="B191" s="25"/>
      <c r="C191" s="25"/>
      <c r="D191" s="25"/>
      <c r="E191" s="25"/>
    </row>
    <row r="192" spans="2:5" ht="17.25" customHeight="1" x14ac:dyDescent="0.25">
      <c r="B192" s="25"/>
      <c r="C192" s="25"/>
      <c r="D192" s="25"/>
      <c r="E192" s="25"/>
    </row>
    <row r="193" spans="2:5" ht="17.25" customHeight="1" x14ac:dyDescent="0.25">
      <c r="B193" s="25"/>
      <c r="C193" s="25"/>
      <c r="D193" s="25"/>
      <c r="E193" s="25"/>
    </row>
    <row r="194" spans="2:5" ht="17.25" customHeight="1" x14ac:dyDescent="0.25">
      <c r="B194" s="25"/>
      <c r="C194" s="25"/>
      <c r="D194" s="25"/>
      <c r="E194" s="25"/>
    </row>
    <row r="195" spans="2:5" ht="17.25" customHeight="1" x14ac:dyDescent="0.25">
      <c r="B195" s="25"/>
      <c r="C195" s="25"/>
      <c r="D195" s="25"/>
      <c r="E195" s="25"/>
    </row>
    <row r="196" spans="2:5" ht="17.25" customHeight="1" x14ac:dyDescent="0.25">
      <c r="B196" s="25"/>
      <c r="C196" s="25"/>
      <c r="D196" s="25"/>
      <c r="E196" s="25"/>
    </row>
    <row r="197" spans="2:5" ht="17.25" customHeight="1" x14ac:dyDescent="0.25">
      <c r="B197" s="25"/>
      <c r="C197" s="25"/>
      <c r="D197" s="25"/>
      <c r="E197" s="25"/>
    </row>
    <row r="198" spans="2:5" ht="17.25" customHeight="1" x14ac:dyDescent="0.25">
      <c r="B198" s="25"/>
      <c r="C198" s="25"/>
      <c r="D198" s="25"/>
      <c r="E198" s="25"/>
    </row>
    <row r="199" spans="2:5" ht="17.25" customHeight="1" x14ac:dyDescent="0.25">
      <c r="B199" s="25"/>
      <c r="C199" s="25"/>
      <c r="D199" s="25"/>
      <c r="E199" s="25"/>
    </row>
    <row r="200" spans="2:5" ht="17.25" customHeight="1" x14ac:dyDescent="0.25">
      <c r="B200" s="25"/>
      <c r="C200" s="25"/>
      <c r="D200" s="25"/>
      <c r="E200" s="25"/>
    </row>
    <row r="201" spans="2:5" ht="17.25" customHeight="1" x14ac:dyDescent="0.25">
      <c r="B201" s="25"/>
      <c r="C201" s="25"/>
      <c r="D201" s="25"/>
      <c r="E201" s="25"/>
    </row>
    <row r="202" spans="2:5" ht="17.25" customHeight="1" x14ac:dyDescent="0.25">
      <c r="B202" s="25"/>
      <c r="C202" s="25"/>
      <c r="D202" s="25"/>
      <c r="E202" s="25"/>
    </row>
    <row r="203" spans="2:5" ht="17.25" customHeight="1" x14ac:dyDescent="0.25">
      <c r="B203" s="25"/>
      <c r="C203" s="25"/>
      <c r="D203" s="25"/>
      <c r="E203" s="25"/>
    </row>
    <row r="204" spans="2:5" ht="17.25" customHeight="1" x14ac:dyDescent="0.25">
      <c r="B204" s="25"/>
      <c r="C204" s="25"/>
      <c r="D204" s="25"/>
      <c r="E204" s="25"/>
    </row>
    <row r="205" spans="2:5" ht="17.25" customHeight="1" x14ac:dyDescent="0.25">
      <c r="B205" s="25"/>
      <c r="C205" s="25"/>
      <c r="D205" s="25"/>
      <c r="E205" s="25"/>
    </row>
    <row r="206" spans="2:5" ht="17.25" customHeight="1" x14ac:dyDescent="0.25">
      <c r="B206" s="25"/>
      <c r="C206" s="25"/>
      <c r="D206" s="25"/>
      <c r="E206" s="25"/>
    </row>
    <row r="207" spans="2:5" ht="17.25" customHeight="1" x14ac:dyDescent="0.25">
      <c r="B207" s="25"/>
      <c r="C207" s="25"/>
      <c r="D207" s="25"/>
      <c r="E207" s="25"/>
    </row>
    <row r="208" spans="2:5" ht="17.25" customHeight="1" x14ac:dyDescent="0.25">
      <c r="B208" s="25"/>
      <c r="C208" s="25"/>
      <c r="D208" s="25"/>
      <c r="E208" s="25"/>
    </row>
    <row r="209" spans="2:5" ht="17.25" customHeight="1" x14ac:dyDescent="0.25">
      <c r="B209" s="25"/>
      <c r="C209" s="25"/>
      <c r="D209" s="25"/>
      <c r="E209" s="25"/>
    </row>
    <row r="210" spans="2:5" ht="17.25" customHeight="1" x14ac:dyDescent="0.25">
      <c r="B210" s="25"/>
      <c r="C210" s="25"/>
      <c r="D210" s="25"/>
      <c r="E210" s="25"/>
    </row>
    <row r="211" spans="2:5" ht="17.25" customHeight="1" x14ac:dyDescent="0.25">
      <c r="B211" s="25"/>
      <c r="C211" s="25"/>
      <c r="D211" s="25"/>
      <c r="E211" s="25"/>
    </row>
    <row r="212" spans="2:5" ht="17.25" customHeight="1" x14ac:dyDescent="0.25">
      <c r="B212" s="25"/>
      <c r="C212" s="25"/>
      <c r="D212" s="25"/>
      <c r="E212" s="25"/>
    </row>
    <row r="213" spans="2:5" ht="17.25" customHeight="1" x14ac:dyDescent="0.25">
      <c r="B213" s="25"/>
      <c r="C213" s="25"/>
      <c r="D213" s="25"/>
      <c r="E213" s="25"/>
    </row>
    <row r="214" spans="2:5" ht="17.25" customHeight="1" x14ac:dyDescent="0.25">
      <c r="B214" s="25"/>
      <c r="C214" s="25"/>
      <c r="D214" s="25"/>
      <c r="E214" s="25"/>
    </row>
    <row r="215" spans="2:5" ht="17.25" customHeight="1" x14ac:dyDescent="0.25">
      <c r="B215" s="25"/>
      <c r="C215" s="25"/>
      <c r="D215" s="25"/>
      <c r="E215" s="25"/>
    </row>
    <row r="216" spans="2:5" ht="17.25" customHeight="1" x14ac:dyDescent="0.25">
      <c r="B216" s="25"/>
      <c r="C216" s="25"/>
      <c r="D216" s="25"/>
      <c r="E216" s="25"/>
    </row>
    <row r="217" spans="2:5" ht="17.25" customHeight="1" x14ac:dyDescent="0.25">
      <c r="B217" s="25"/>
      <c r="C217" s="25"/>
      <c r="D217" s="25"/>
      <c r="E217" s="25"/>
    </row>
    <row r="218" spans="2:5" ht="17.25" customHeight="1" x14ac:dyDescent="0.25">
      <c r="B218" s="25"/>
      <c r="C218" s="25"/>
      <c r="D218" s="25"/>
      <c r="E218" s="25"/>
    </row>
    <row r="219" spans="2:5" ht="17.25" customHeight="1" x14ac:dyDescent="0.25">
      <c r="B219" s="25"/>
      <c r="C219" s="25"/>
      <c r="D219" s="25"/>
      <c r="E219" s="25"/>
    </row>
    <row r="220" spans="2:5" ht="17.25" customHeight="1" x14ac:dyDescent="0.25">
      <c r="B220" s="25"/>
      <c r="C220" s="25"/>
      <c r="D220" s="25"/>
      <c r="E220" s="25"/>
    </row>
    <row r="221" spans="2:5" ht="17.25" customHeight="1" x14ac:dyDescent="0.25">
      <c r="B221" s="25"/>
      <c r="C221" s="25"/>
      <c r="D221" s="25"/>
      <c r="E221" s="25"/>
    </row>
    <row r="222" spans="2:5" ht="17.25" customHeight="1" x14ac:dyDescent="0.25">
      <c r="B222" s="25"/>
      <c r="C222" s="25"/>
      <c r="D222" s="25"/>
      <c r="E222" s="25"/>
    </row>
    <row r="223" spans="2:5" ht="17.25" customHeight="1" x14ac:dyDescent="0.25">
      <c r="B223" s="25"/>
      <c r="C223" s="25"/>
      <c r="D223" s="25"/>
      <c r="E223" s="25"/>
    </row>
    <row r="224" spans="2:5" ht="17.25" customHeight="1" x14ac:dyDescent="0.25">
      <c r="B224" s="25"/>
      <c r="C224" s="25"/>
      <c r="D224" s="25"/>
      <c r="E224" s="25"/>
    </row>
    <row r="225" spans="2:5" ht="17.25" customHeight="1" x14ac:dyDescent="0.25">
      <c r="B225" s="25"/>
      <c r="C225" s="25"/>
      <c r="D225" s="25"/>
      <c r="E225" s="25"/>
    </row>
    <row r="226" spans="2:5" ht="17.25" customHeight="1" x14ac:dyDescent="0.25">
      <c r="B226" s="25"/>
      <c r="C226" s="25"/>
      <c r="D226" s="25"/>
      <c r="E226" s="25"/>
    </row>
    <row r="227" spans="2:5" ht="17.25" customHeight="1" x14ac:dyDescent="0.25">
      <c r="B227" s="25"/>
      <c r="C227" s="25"/>
      <c r="D227" s="25"/>
      <c r="E227" s="25"/>
    </row>
    <row r="228" spans="2:5" ht="17.25" customHeight="1" x14ac:dyDescent="0.25">
      <c r="B228" s="25"/>
      <c r="C228" s="25"/>
      <c r="D228" s="25"/>
      <c r="E228" s="25"/>
    </row>
    <row r="229" spans="2:5" ht="17.25" customHeight="1" x14ac:dyDescent="0.25">
      <c r="B229" s="25"/>
      <c r="C229" s="25"/>
      <c r="D229" s="25"/>
      <c r="E229" s="25"/>
    </row>
    <row r="230" spans="2:5" ht="17.25" customHeight="1" x14ac:dyDescent="0.25">
      <c r="B230" s="25"/>
      <c r="C230" s="25"/>
      <c r="D230" s="25"/>
      <c r="E230" s="25"/>
    </row>
    <row r="231" spans="2:5" ht="17.25" customHeight="1" x14ac:dyDescent="0.25">
      <c r="B231" s="25"/>
      <c r="C231" s="25"/>
      <c r="D231" s="25"/>
      <c r="E231" s="25"/>
    </row>
    <row r="232" spans="2:5" ht="17.25" customHeight="1" x14ac:dyDescent="0.25">
      <c r="B232" s="25"/>
      <c r="C232" s="25"/>
      <c r="D232" s="25"/>
      <c r="E232" s="25"/>
    </row>
    <row r="233" spans="2:5" ht="17.25" customHeight="1" x14ac:dyDescent="0.25">
      <c r="B233" s="25"/>
      <c r="C233" s="25"/>
      <c r="D233" s="25"/>
      <c r="E233" s="25"/>
    </row>
    <row r="234" spans="2:5" ht="17.25" customHeight="1" x14ac:dyDescent="0.25">
      <c r="B234" s="25"/>
      <c r="C234" s="25"/>
      <c r="D234" s="25"/>
      <c r="E234" s="25"/>
    </row>
    <row r="235" spans="2:5" ht="17.25" customHeight="1" x14ac:dyDescent="0.25">
      <c r="B235" s="25"/>
      <c r="C235" s="25"/>
      <c r="D235" s="25"/>
      <c r="E235" s="25"/>
    </row>
    <row r="236" spans="2:5" ht="17.25" customHeight="1" x14ac:dyDescent="0.25">
      <c r="B236" s="25"/>
      <c r="C236" s="25"/>
      <c r="D236" s="25"/>
      <c r="E236" s="25"/>
    </row>
    <row r="237" spans="2:5" ht="17.25" customHeight="1" x14ac:dyDescent="0.25">
      <c r="B237" s="25"/>
      <c r="C237" s="25"/>
      <c r="D237" s="25"/>
      <c r="E237" s="25"/>
    </row>
    <row r="238" spans="2:5" ht="17.25" customHeight="1" x14ac:dyDescent="0.25">
      <c r="B238" s="25"/>
      <c r="C238" s="25"/>
      <c r="D238" s="25"/>
      <c r="E238" s="25"/>
    </row>
    <row r="239" spans="2:5" ht="17.25" customHeight="1" x14ac:dyDescent="0.25">
      <c r="B239" s="25"/>
      <c r="C239" s="25"/>
      <c r="D239" s="25"/>
      <c r="E239" s="25"/>
    </row>
    <row r="240" spans="2:5" ht="17.25" customHeight="1" x14ac:dyDescent="0.25">
      <c r="B240" s="25"/>
      <c r="C240" s="25"/>
      <c r="D240" s="25"/>
      <c r="E240" s="25"/>
    </row>
    <row r="241" spans="2:5" ht="17.25" customHeight="1" x14ac:dyDescent="0.25">
      <c r="B241" s="25"/>
      <c r="C241" s="25"/>
      <c r="D241" s="25"/>
      <c r="E241" s="25"/>
    </row>
    <row r="242" spans="2:5" ht="17.25" customHeight="1" x14ac:dyDescent="0.25">
      <c r="B242" s="25"/>
      <c r="C242" s="25"/>
      <c r="D242" s="25"/>
      <c r="E242" s="25"/>
    </row>
    <row r="243" spans="2:5" ht="17.25" customHeight="1" x14ac:dyDescent="0.25">
      <c r="B243" s="25"/>
      <c r="C243" s="25"/>
      <c r="D243" s="25"/>
      <c r="E243" s="25"/>
    </row>
    <row r="244" spans="2:5" ht="17.25" customHeight="1" x14ac:dyDescent="0.25">
      <c r="B244" s="25"/>
      <c r="C244" s="25"/>
      <c r="D244" s="25"/>
      <c r="E244" s="25"/>
    </row>
    <row r="245" spans="2:5" ht="17.25" customHeight="1" x14ac:dyDescent="0.25">
      <c r="B245" s="25"/>
      <c r="C245" s="25"/>
      <c r="D245" s="25"/>
      <c r="E245" s="25"/>
    </row>
    <row r="246" spans="2:5" ht="17.25" customHeight="1" x14ac:dyDescent="0.25">
      <c r="B246" s="25"/>
      <c r="C246" s="25"/>
      <c r="D246" s="25"/>
      <c r="E246" s="25"/>
    </row>
    <row r="247" spans="2:5" ht="17.25" customHeight="1" x14ac:dyDescent="0.25">
      <c r="B247" s="25"/>
      <c r="C247" s="25"/>
      <c r="D247" s="25"/>
      <c r="E247" s="25"/>
    </row>
    <row r="248" spans="2:5" ht="17.25" customHeight="1" x14ac:dyDescent="0.25">
      <c r="B248" s="25"/>
      <c r="C248" s="25"/>
      <c r="D248" s="25"/>
      <c r="E248" s="25"/>
    </row>
    <row r="249" spans="2:5" ht="17.25" customHeight="1" x14ac:dyDescent="0.25">
      <c r="B249" s="25"/>
      <c r="C249" s="25"/>
      <c r="D249" s="25"/>
      <c r="E249" s="25"/>
    </row>
    <row r="250" spans="2:5" ht="17.25" customHeight="1" x14ac:dyDescent="0.25">
      <c r="B250" s="25"/>
      <c r="C250" s="25"/>
      <c r="D250" s="25"/>
      <c r="E250" s="25"/>
    </row>
    <row r="251" spans="2:5" ht="17.25" customHeight="1" x14ac:dyDescent="0.25">
      <c r="B251" s="25"/>
      <c r="C251" s="25"/>
      <c r="D251" s="25"/>
      <c r="E251" s="25"/>
    </row>
    <row r="252" spans="2:5" ht="17.25" customHeight="1" x14ac:dyDescent="0.25">
      <c r="B252" s="25"/>
      <c r="C252" s="25"/>
      <c r="D252" s="25"/>
      <c r="E252" s="25"/>
    </row>
    <row r="253" spans="2:5" ht="17.25" customHeight="1" x14ac:dyDescent="0.25">
      <c r="B253" s="25"/>
      <c r="C253" s="25"/>
      <c r="D253" s="25"/>
      <c r="E253" s="25"/>
    </row>
    <row r="254" spans="2:5" ht="17.25" customHeight="1" x14ac:dyDescent="0.25">
      <c r="B254" s="25"/>
      <c r="C254" s="25"/>
      <c r="D254" s="25"/>
      <c r="E254" s="25"/>
    </row>
    <row r="255" spans="2:5" ht="17.25" customHeight="1" x14ac:dyDescent="0.25">
      <c r="B255" s="25"/>
      <c r="C255" s="25"/>
      <c r="D255" s="25"/>
      <c r="E255" s="25"/>
    </row>
    <row r="256" spans="2:5" ht="17.25" customHeight="1" x14ac:dyDescent="0.25">
      <c r="B256" s="25"/>
      <c r="C256" s="25"/>
      <c r="D256" s="25"/>
      <c r="E256" s="25"/>
    </row>
    <row r="257" spans="2:5" ht="17.25" customHeight="1" x14ac:dyDescent="0.25">
      <c r="B257" s="25"/>
      <c r="C257" s="25"/>
      <c r="D257" s="25"/>
      <c r="E257" s="25"/>
    </row>
    <row r="258" spans="2:5" ht="17.25" customHeight="1" x14ac:dyDescent="0.25">
      <c r="B258" s="25"/>
      <c r="C258" s="25"/>
      <c r="D258" s="25"/>
      <c r="E258" s="25"/>
    </row>
    <row r="259" spans="2:5" ht="17.25" customHeight="1" x14ac:dyDescent="0.25">
      <c r="B259" s="25"/>
      <c r="C259" s="25"/>
      <c r="D259" s="25"/>
      <c r="E259" s="25"/>
    </row>
    <row r="260" spans="2:5" ht="17.25" customHeight="1" x14ac:dyDescent="0.25">
      <c r="B260" s="25"/>
      <c r="C260" s="25"/>
      <c r="D260" s="25"/>
      <c r="E260" s="25"/>
    </row>
    <row r="261" spans="2:5" ht="17.25" customHeight="1" x14ac:dyDescent="0.25">
      <c r="B261" s="25"/>
      <c r="C261" s="25"/>
      <c r="D261" s="25"/>
      <c r="E261" s="25"/>
    </row>
    <row r="262" spans="2:5" ht="17.25" customHeight="1" x14ac:dyDescent="0.25">
      <c r="B262" s="25"/>
      <c r="C262" s="25"/>
      <c r="D262" s="25"/>
      <c r="E262" s="25"/>
    </row>
    <row r="263" spans="2:5" ht="17.25" customHeight="1" x14ac:dyDescent="0.25">
      <c r="B263" s="25"/>
      <c r="C263" s="25"/>
      <c r="D263" s="25"/>
      <c r="E263" s="25"/>
    </row>
    <row r="264" spans="2:5" ht="17.25" customHeight="1" x14ac:dyDescent="0.25">
      <c r="B264" s="25"/>
      <c r="C264" s="25"/>
      <c r="D264" s="25"/>
      <c r="E264" s="25"/>
    </row>
    <row r="265" spans="2:5" ht="17.25" customHeight="1" x14ac:dyDescent="0.25">
      <c r="B265" s="25"/>
      <c r="C265" s="25"/>
      <c r="D265" s="25"/>
      <c r="E265" s="25"/>
    </row>
    <row r="266" spans="2:5" ht="17.25" customHeight="1" x14ac:dyDescent="0.25">
      <c r="B266" s="25"/>
      <c r="C266" s="25"/>
      <c r="D266" s="25"/>
      <c r="E266" s="25"/>
    </row>
    <row r="267" spans="2:5" ht="17.25" customHeight="1" x14ac:dyDescent="0.25">
      <c r="B267" s="25"/>
      <c r="C267" s="25"/>
      <c r="D267" s="25"/>
      <c r="E267" s="25"/>
    </row>
    <row r="268" spans="2:5" ht="17.25" customHeight="1" x14ac:dyDescent="0.25">
      <c r="B268" s="25"/>
      <c r="C268" s="25"/>
      <c r="D268" s="25"/>
      <c r="E268" s="25"/>
    </row>
    <row r="269" spans="2:5" ht="17.25" customHeight="1" x14ac:dyDescent="0.25">
      <c r="B269" s="25"/>
      <c r="C269" s="25"/>
      <c r="D269" s="25"/>
      <c r="E269" s="25"/>
    </row>
    <row r="270" spans="2:5" ht="17.25" customHeight="1" x14ac:dyDescent="0.25">
      <c r="B270" s="25"/>
      <c r="C270" s="25"/>
      <c r="D270" s="25"/>
      <c r="E270" s="25"/>
    </row>
    <row r="271" spans="2:5" ht="17.25" customHeight="1" x14ac:dyDescent="0.25">
      <c r="B271" s="25"/>
      <c r="C271" s="25"/>
      <c r="D271" s="25"/>
      <c r="E271" s="25"/>
    </row>
    <row r="272" spans="2:5" ht="17.25" customHeight="1" x14ac:dyDescent="0.25">
      <c r="B272" s="25"/>
      <c r="C272" s="25"/>
      <c r="D272" s="25"/>
      <c r="E272" s="25"/>
    </row>
    <row r="273" spans="2:5" ht="17.25" customHeight="1" x14ac:dyDescent="0.25">
      <c r="B273" s="25"/>
      <c r="C273" s="25"/>
      <c r="D273" s="25"/>
      <c r="E273" s="25"/>
    </row>
    <row r="274" spans="2:5" ht="17.25" customHeight="1" x14ac:dyDescent="0.25">
      <c r="B274" s="25"/>
      <c r="C274" s="25"/>
      <c r="D274" s="25"/>
      <c r="E274" s="25"/>
    </row>
    <row r="275" spans="2:5" ht="17.25" customHeight="1" x14ac:dyDescent="0.25">
      <c r="B275" s="25"/>
      <c r="C275" s="25"/>
      <c r="D275" s="25"/>
      <c r="E275" s="25"/>
    </row>
    <row r="276" spans="2:5" ht="17.25" customHeight="1" x14ac:dyDescent="0.25">
      <c r="B276" s="25"/>
      <c r="C276" s="25"/>
      <c r="D276" s="25"/>
      <c r="E276" s="25"/>
    </row>
    <row r="277" spans="2:5" ht="17.25" customHeight="1" x14ac:dyDescent="0.25">
      <c r="B277" s="25"/>
      <c r="C277" s="25"/>
      <c r="D277" s="25"/>
      <c r="E277" s="25"/>
    </row>
    <row r="278" spans="2:5" ht="17.25" customHeight="1" x14ac:dyDescent="0.25">
      <c r="B278" s="25"/>
      <c r="C278" s="25"/>
      <c r="D278" s="25"/>
      <c r="E278" s="25"/>
    </row>
    <row r="279" spans="2:5" ht="17.25" customHeight="1" x14ac:dyDescent="0.25">
      <c r="B279" s="25"/>
      <c r="C279" s="25"/>
      <c r="D279" s="25"/>
      <c r="E279" s="25"/>
    </row>
    <row r="280" spans="2:5" ht="17.25" customHeight="1" x14ac:dyDescent="0.25">
      <c r="B280" s="25"/>
      <c r="C280" s="25"/>
      <c r="D280" s="25"/>
      <c r="E280" s="25"/>
    </row>
    <row r="281" spans="2:5" ht="17.25" customHeight="1" x14ac:dyDescent="0.25">
      <c r="B281" s="25"/>
      <c r="C281" s="25"/>
      <c r="D281" s="25"/>
      <c r="E281" s="25"/>
    </row>
    <row r="282" spans="2:5" ht="17.25" customHeight="1" x14ac:dyDescent="0.25">
      <c r="B282" s="25"/>
      <c r="C282" s="25"/>
      <c r="D282" s="25"/>
      <c r="E282" s="25"/>
    </row>
    <row r="283" spans="2:5" ht="17.25" customHeight="1" x14ac:dyDescent="0.25">
      <c r="B283" s="25"/>
      <c r="C283" s="25"/>
      <c r="D283" s="25"/>
      <c r="E283" s="25"/>
    </row>
    <row r="284" spans="2:5" ht="17.25" customHeight="1" x14ac:dyDescent="0.25">
      <c r="B284" s="25"/>
      <c r="C284" s="25"/>
      <c r="D284" s="25"/>
      <c r="E284" s="25"/>
    </row>
    <row r="285" spans="2:5" ht="17.25" customHeight="1" x14ac:dyDescent="0.25">
      <c r="B285" s="25"/>
      <c r="C285" s="25"/>
      <c r="D285" s="25"/>
      <c r="E285" s="25"/>
    </row>
    <row r="286" spans="2:5" ht="17.25" customHeight="1" x14ac:dyDescent="0.25">
      <c r="B286" s="25"/>
      <c r="C286" s="25"/>
      <c r="D286" s="25"/>
      <c r="E286" s="25"/>
    </row>
    <row r="287" spans="2:5" ht="17.25" customHeight="1" x14ac:dyDescent="0.25">
      <c r="B287" s="25"/>
      <c r="C287" s="25"/>
      <c r="D287" s="25"/>
      <c r="E287" s="25"/>
    </row>
    <row r="288" spans="2:5" ht="17.25" customHeight="1" x14ac:dyDescent="0.25">
      <c r="B288" s="25"/>
      <c r="C288" s="25"/>
      <c r="D288" s="25"/>
      <c r="E288" s="25"/>
    </row>
    <row r="289" spans="2:5" ht="17.25" customHeight="1" x14ac:dyDescent="0.25">
      <c r="B289" s="25"/>
      <c r="C289" s="25"/>
      <c r="D289" s="25"/>
      <c r="E289" s="25"/>
    </row>
    <row r="290" spans="2:5" ht="17.25" customHeight="1" x14ac:dyDescent="0.25">
      <c r="B290" s="25"/>
      <c r="C290" s="25"/>
      <c r="D290" s="25"/>
      <c r="E290" s="25"/>
    </row>
    <row r="291" spans="2:5" ht="17.25" customHeight="1" x14ac:dyDescent="0.25">
      <c r="B291" s="25"/>
      <c r="C291" s="25"/>
      <c r="D291" s="25"/>
      <c r="E291" s="25"/>
    </row>
    <row r="292" spans="2:5" ht="17.25" customHeight="1" x14ac:dyDescent="0.25">
      <c r="B292" s="25"/>
      <c r="C292" s="25"/>
      <c r="D292" s="25"/>
      <c r="E292" s="25"/>
    </row>
    <row r="293" spans="2:5" ht="17.25" customHeight="1" x14ac:dyDescent="0.25">
      <c r="B293" s="25"/>
      <c r="C293" s="25"/>
      <c r="D293" s="25"/>
      <c r="E293" s="25"/>
    </row>
    <row r="294" spans="2:5" ht="17.25" customHeight="1" x14ac:dyDescent="0.25">
      <c r="B294" s="25"/>
      <c r="C294" s="25"/>
      <c r="D294" s="25"/>
      <c r="E294" s="25"/>
    </row>
    <row r="295" spans="2:5" ht="17.25" customHeight="1" x14ac:dyDescent="0.25">
      <c r="B295" s="25"/>
      <c r="C295" s="25"/>
      <c r="D295" s="25"/>
      <c r="E295" s="25"/>
    </row>
    <row r="296" spans="2:5" ht="17.25" customHeight="1" x14ac:dyDescent="0.25">
      <c r="B296" s="25"/>
      <c r="C296" s="25"/>
      <c r="D296" s="25"/>
      <c r="E296" s="25"/>
    </row>
    <row r="297" spans="2:5" ht="17.25" customHeight="1" x14ac:dyDescent="0.25">
      <c r="B297" s="25"/>
      <c r="C297" s="25"/>
      <c r="D297" s="25"/>
      <c r="E297" s="25"/>
    </row>
    <row r="298" spans="2:5" ht="17.25" customHeight="1" x14ac:dyDescent="0.25">
      <c r="B298" s="25"/>
      <c r="C298" s="25"/>
      <c r="D298" s="25"/>
      <c r="E298" s="25"/>
    </row>
    <row r="299" spans="2:5" ht="17.25" customHeight="1" x14ac:dyDescent="0.25">
      <c r="B299" s="25"/>
      <c r="C299" s="25"/>
      <c r="D299" s="25"/>
      <c r="E299" s="25"/>
    </row>
    <row r="300" spans="2:5" ht="17.25" customHeight="1" x14ac:dyDescent="0.25">
      <c r="B300" s="25"/>
      <c r="C300" s="25"/>
      <c r="D300" s="25"/>
      <c r="E300" s="25"/>
    </row>
    <row r="301" spans="2:5" ht="17.25" customHeight="1" x14ac:dyDescent="0.25">
      <c r="B301" s="25"/>
      <c r="C301" s="25"/>
      <c r="D301" s="25"/>
      <c r="E301" s="25"/>
    </row>
    <row r="302" spans="2:5" ht="17.25" customHeight="1" x14ac:dyDescent="0.25">
      <c r="B302" s="25"/>
      <c r="C302" s="25"/>
      <c r="D302" s="25"/>
      <c r="E302" s="25"/>
    </row>
    <row r="303" spans="2:5" ht="17.25" customHeight="1" x14ac:dyDescent="0.25">
      <c r="B303" s="25"/>
      <c r="C303" s="25"/>
      <c r="D303" s="25"/>
      <c r="E303" s="25"/>
    </row>
    <row r="304" spans="2:5" ht="17.25" customHeight="1" x14ac:dyDescent="0.25">
      <c r="B304" s="25"/>
      <c r="C304" s="25"/>
      <c r="D304" s="25"/>
      <c r="E304" s="25"/>
    </row>
    <row r="305" spans="2:5" ht="17.25" customHeight="1" x14ac:dyDescent="0.25">
      <c r="B305" s="25"/>
      <c r="C305" s="25"/>
      <c r="D305" s="25"/>
      <c r="E305" s="25"/>
    </row>
    <row r="306" spans="2:5" ht="17.25" customHeight="1" x14ac:dyDescent="0.25">
      <c r="B306" s="25"/>
      <c r="C306" s="25"/>
      <c r="D306" s="25"/>
      <c r="E306" s="25"/>
    </row>
    <row r="307" spans="2:5" ht="17.25" customHeight="1" x14ac:dyDescent="0.25">
      <c r="B307" s="25"/>
      <c r="C307" s="25"/>
      <c r="D307" s="25"/>
      <c r="E307" s="25"/>
    </row>
    <row r="308" spans="2:5" ht="17.25" customHeight="1" x14ac:dyDescent="0.25">
      <c r="B308" s="25"/>
      <c r="C308" s="25"/>
      <c r="D308" s="25"/>
      <c r="E308" s="25"/>
    </row>
    <row r="309" spans="2:5" ht="17.25" customHeight="1" x14ac:dyDescent="0.25">
      <c r="B309" s="25"/>
      <c r="C309" s="25"/>
      <c r="D309" s="25"/>
      <c r="E309" s="25"/>
    </row>
    <row r="310" spans="2:5" ht="17.25" customHeight="1" x14ac:dyDescent="0.25">
      <c r="B310" s="25"/>
      <c r="C310" s="25"/>
      <c r="D310" s="25"/>
      <c r="E310" s="25"/>
    </row>
    <row r="311" spans="2:5" ht="17.25" customHeight="1" x14ac:dyDescent="0.25">
      <c r="B311" s="25"/>
      <c r="C311" s="25"/>
      <c r="D311" s="25"/>
      <c r="E311" s="25"/>
    </row>
    <row r="312" spans="2:5" ht="17.25" customHeight="1" x14ac:dyDescent="0.25">
      <c r="B312" s="25"/>
      <c r="C312" s="25"/>
      <c r="D312" s="25"/>
      <c r="E312" s="25"/>
    </row>
    <row r="313" spans="2:5" ht="17.25" customHeight="1" x14ac:dyDescent="0.25">
      <c r="B313" s="25"/>
      <c r="C313" s="25"/>
      <c r="D313" s="25"/>
      <c r="E313" s="25"/>
    </row>
    <row r="314" spans="2:5" ht="17.25" customHeight="1" x14ac:dyDescent="0.25">
      <c r="B314" s="25"/>
      <c r="C314" s="25"/>
      <c r="D314" s="25"/>
      <c r="E314" s="25"/>
    </row>
    <row r="315" spans="2:5" ht="17.25" customHeight="1" x14ac:dyDescent="0.25">
      <c r="B315" s="25"/>
      <c r="C315" s="25"/>
      <c r="D315" s="25"/>
      <c r="E315" s="25"/>
    </row>
    <row r="316" spans="2:5" ht="17.25" customHeight="1" x14ac:dyDescent="0.25">
      <c r="B316" s="25"/>
      <c r="C316" s="25"/>
      <c r="D316" s="25"/>
      <c r="E316" s="25"/>
    </row>
    <row r="317" spans="2:5" ht="17.25" customHeight="1" x14ac:dyDescent="0.25">
      <c r="B317" s="25"/>
      <c r="C317" s="25"/>
      <c r="D317" s="25"/>
      <c r="E317" s="25"/>
    </row>
    <row r="318" spans="2:5" ht="17.25" customHeight="1" x14ac:dyDescent="0.25">
      <c r="B318" s="25"/>
      <c r="C318" s="25"/>
      <c r="D318" s="25"/>
      <c r="E318" s="25"/>
    </row>
    <row r="319" spans="2:5" ht="17.25" customHeight="1" x14ac:dyDescent="0.25">
      <c r="B319" s="25"/>
      <c r="C319" s="25"/>
      <c r="D319" s="25"/>
      <c r="E319" s="25"/>
    </row>
    <row r="320" spans="2:5" ht="17.25" customHeight="1" x14ac:dyDescent="0.25">
      <c r="B320" s="25"/>
      <c r="C320" s="25"/>
      <c r="D320" s="25"/>
      <c r="E320" s="25"/>
    </row>
    <row r="321" spans="2:5" ht="17.25" customHeight="1" x14ac:dyDescent="0.25">
      <c r="B321" s="25"/>
      <c r="C321" s="25"/>
      <c r="D321" s="25"/>
      <c r="E321" s="25"/>
    </row>
    <row r="322" spans="2:5" ht="17.25" customHeight="1" x14ac:dyDescent="0.25">
      <c r="B322" s="25"/>
      <c r="C322" s="25"/>
      <c r="D322" s="25"/>
      <c r="E322" s="25"/>
    </row>
    <row r="323" spans="2:5" ht="17.25" customHeight="1" x14ac:dyDescent="0.25">
      <c r="B323" s="25"/>
      <c r="C323" s="25"/>
      <c r="D323" s="25"/>
      <c r="E323" s="25"/>
    </row>
    <row r="324" spans="2:5" ht="17.25" customHeight="1" x14ac:dyDescent="0.25">
      <c r="B324" s="25"/>
      <c r="C324" s="25"/>
      <c r="D324" s="25"/>
      <c r="E324" s="25"/>
    </row>
    <row r="325" spans="2:5" ht="17.25" customHeight="1" x14ac:dyDescent="0.25">
      <c r="B325" s="25"/>
      <c r="C325" s="25"/>
      <c r="D325" s="25"/>
      <c r="E325" s="25"/>
    </row>
    <row r="326" spans="2:5" ht="17.25" customHeight="1" x14ac:dyDescent="0.25">
      <c r="B326" s="25"/>
      <c r="C326" s="25"/>
      <c r="D326" s="25"/>
      <c r="E326" s="25"/>
    </row>
    <row r="327" spans="2:5" ht="17.25" customHeight="1" x14ac:dyDescent="0.25">
      <c r="B327" s="25"/>
      <c r="C327" s="25"/>
      <c r="D327" s="25"/>
      <c r="E327" s="25"/>
    </row>
    <row r="328" spans="2:5" ht="17.25" customHeight="1" x14ac:dyDescent="0.25">
      <c r="B328" s="25"/>
      <c r="C328" s="25"/>
      <c r="D328" s="25"/>
      <c r="E328" s="25"/>
    </row>
    <row r="329" spans="2:5" ht="17.25" customHeight="1" x14ac:dyDescent="0.25">
      <c r="B329" s="25"/>
      <c r="C329" s="25"/>
      <c r="D329" s="25"/>
      <c r="E329" s="25"/>
    </row>
    <row r="330" spans="2:5" ht="17.25" customHeight="1" x14ac:dyDescent="0.25">
      <c r="B330" s="25"/>
      <c r="C330" s="25"/>
      <c r="D330" s="25"/>
      <c r="E330" s="25"/>
    </row>
    <row r="331" spans="2:5" ht="17.25" customHeight="1" x14ac:dyDescent="0.25">
      <c r="B331" s="25"/>
      <c r="C331" s="25"/>
      <c r="D331" s="25"/>
      <c r="E331" s="25"/>
    </row>
    <row r="332" spans="2:5" ht="17.25" customHeight="1" x14ac:dyDescent="0.25">
      <c r="B332" s="25"/>
      <c r="C332" s="25"/>
      <c r="D332" s="25"/>
      <c r="E332" s="25"/>
    </row>
    <row r="333" spans="2:5" ht="17.25" customHeight="1" x14ac:dyDescent="0.25">
      <c r="B333" s="25"/>
      <c r="C333" s="25"/>
      <c r="D333" s="25"/>
      <c r="E333" s="25"/>
    </row>
    <row r="334" spans="2:5" ht="17.25" customHeight="1" x14ac:dyDescent="0.25">
      <c r="B334" s="25"/>
      <c r="C334" s="25"/>
      <c r="D334" s="25"/>
      <c r="E334" s="25"/>
    </row>
    <row r="335" spans="2:5" ht="17.25" customHeight="1" x14ac:dyDescent="0.25">
      <c r="B335" s="25"/>
      <c r="C335" s="25"/>
      <c r="D335" s="25"/>
      <c r="E335" s="25"/>
    </row>
    <row r="336" spans="2:5" ht="17.25" customHeight="1" x14ac:dyDescent="0.25">
      <c r="B336" s="25"/>
      <c r="C336" s="25"/>
      <c r="D336" s="25"/>
      <c r="E336" s="25"/>
    </row>
    <row r="337" spans="2:5" ht="17.25" customHeight="1" x14ac:dyDescent="0.25">
      <c r="B337" s="25"/>
      <c r="C337" s="25"/>
      <c r="D337" s="25"/>
      <c r="E337" s="25"/>
    </row>
    <row r="338" spans="2:5" ht="17.25" customHeight="1" x14ac:dyDescent="0.25">
      <c r="B338" s="25"/>
      <c r="C338" s="25"/>
      <c r="D338" s="25"/>
      <c r="E338" s="25"/>
    </row>
    <row r="339" spans="2:5" ht="17.25" customHeight="1" x14ac:dyDescent="0.25">
      <c r="B339" s="25"/>
      <c r="C339" s="25"/>
      <c r="D339" s="25"/>
      <c r="E339" s="25"/>
    </row>
    <row r="340" spans="2:5" ht="17.25" customHeight="1" x14ac:dyDescent="0.25">
      <c r="B340" s="25"/>
      <c r="C340" s="25"/>
      <c r="D340" s="25"/>
      <c r="E340" s="25"/>
    </row>
    <row r="341" spans="2:5" ht="17.25" customHeight="1" x14ac:dyDescent="0.25">
      <c r="B341" s="25"/>
      <c r="C341" s="25"/>
      <c r="D341" s="25"/>
      <c r="E341" s="25"/>
    </row>
    <row r="342" spans="2:5" ht="17.25" customHeight="1" x14ac:dyDescent="0.25">
      <c r="B342" s="25"/>
      <c r="C342" s="25"/>
      <c r="D342" s="25"/>
      <c r="E342" s="25"/>
    </row>
    <row r="343" spans="2:5" ht="17.25" customHeight="1" x14ac:dyDescent="0.25">
      <c r="B343" s="25"/>
      <c r="C343" s="25"/>
      <c r="D343" s="25"/>
      <c r="E343" s="25"/>
    </row>
    <row r="344" spans="2:5" ht="17.25" customHeight="1" x14ac:dyDescent="0.25">
      <c r="B344" s="25"/>
      <c r="C344" s="25"/>
      <c r="D344" s="25"/>
      <c r="E344" s="25"/>
    </row>
    <row r="345" spans="2:5" ht="17.25" customHeight="1" x14ac:dyDescent="0.25">
      <c r="B345" s="25"/>
      <c r="C345" s="25"/>
      <c r="D345" s="25"/>
      <c r="E345" s="25"/>
    </row>
    <row r="346" spans="2:5" ht="17.25" customHeight="1" x14ac:dyDescent="0.25">
      <c r="B346" s="25"/>
      <c r="C346" s="25"/>
      <c r="D346" s="25"/>
      <c r="E346" s="25"/>
    </row>
    <row r="347" spans="2:5" ht="17.25" customHeight="1" x14ac:dyDescent="0.25">
      <c r="B347" s="25"/>
      <c r="C347" s="25"/>
      <c r="D347" s="25"/>
      <c r="E347" s="25"/>
    </row>
    <row r="348" spans="2:5" ht="17.25" customHeight="1" x14ac:dyDescent="0.25">
      <c r="B348" s="25"/>
      <c r="C348" s="25"/>
      <c r="D348" s="25"/>
      <c r="E348" s="25"/>
    </row>
    <row r="349" spans="2:5" ht="17.25" customHeight="1" x14ac:dyDescent="0.25">
      <c r="B349" s="25"/>
      <c r="C349" s="25"/>
      <c r="D349" s="25"/>
      <c r="E349" s="25"/>
    </row>
    <row r="350" spans="2:5" ht="17.25" customHeight="1" x14ac:dyDescent="0.25">
      <c r="B350" s="25"/>
      <c r="C350" s="25"/>
      <c r="D350" s="25"/>
      <c r="E350" s="25"/>
    </row>
    <row r="351" spans="2:5" ht="17.25" customHeight="1" x14ac:dyDescent="0.25">
      <c r="B351" s="25"/>
      <c r="C351" s="25"/>
      <c r="D351" s="25"/>
      <c r="E351" s="25"/>
    </row>
    <row r="352" spans="2:5" ht="17.25" customHeight="1" x14ac:dyDescent="0.25">
      <c r="B352" s="25"/>
      <c r="C352" s="25"/>
      <c r="D352" s="25"/>
      <c r="E352" s="25"/>
    </row>
    <row r="353" spans="2:5" ht="17.25" customHeight="1" x14ac:dyDescent="0.25">
      <c r="B353" s="25"/>
      <c r="C353" s="25"/>
      <c r="D353" s="25"/>
      <c r="E353" s="25"/>
    </row>
    <row r="354" spans="2:5" ht="17.25" customHeight="1" x14ac:dyDescent="0.25">
      <c r="B354" s="25"/>
      <c r="C354" s="25"/>
      <c r="D354" s="25"/>
      <c r="E354" s="25"/>
    </row>
    <row r="355" spans="2:5" ht="17.25" customHeight="1" x14ac:dyDescent="0.25">
      <c r="B355" s="25"/>
      <c r="C355" s="25"/>
      <c r="D355" s="25"/>
      <c r="E355" s="25"/>
    </row>
    <row r="356" spans="2:5" ht="17.25" customHeight="1" x14ac:dyDescent="0.25">
      <c r="B356" s="25"/>
      <c r="C356" s="25"/>
      <c r="D356" s="25"/>
      <c r="E356" s="25"/>
    </row>
    <row r="357" spans="2:5" ht="17.25" customHeight="1" x14ac:dyDescent="0.25">
      <c r="B357" s="25"/>
      <c r="C357" s="25"/>
      <c r="D357" s="25"/>
      <c r="E357" s="25"/>
    </row>
    <row r="358" spans="2:5" ht="17.25" customHeight="1" x14ac:dyDescent="0.25">
      <c r="B358" s="25"/>
      <c r="C358" s="25"/>
      <c r="D358" s="25"/>
      <c r="E358" s="25"/>
    </row>
    <row r="359" spans="2:5" ht="17.25" customHeight="1" x14ac:dyDescent="0.25">
      <c r="B359" s="25"/>
      <c r="C359" s="25"/>
      <c r="D359" s="25"/>
      <c r="E359" s="25"/>
    </row>
    <row r="360" spans="2:5" ht="17.25" customHeight="1" x14ac:dyDescent="0.25">
      <c r="B360" s="25"/>
      <c r="C360" s="25"/>
      <c r="D360" s="25"/>
      <c r="E360" s="25"/>
    </row>
    <row r="361" spans="2:5" ht="17.25" customHeight="1" x14ac:dyDescent="0.25">
      <c r="B361" s="25"/>
      <c r="C361" s="25"/>
      <c r="D361" s="25"/>
      <c r="E361" s="25"/>
    </row>
    <row r="362" spans="2:5" ht="17.25" customHeight="1" x14ac:dyDescent="0.25">
      <c r="B362" s="25"/>
      <c r="C362" s="25"/>
      <c r="D362" s="25"/>
      <c r="E362" s="25"/>
    </row>
    <row r="363" spans="2:5" ht="17.25" customHeight="1" x14ac:dyDescent="0.25">
      <c r="B363" s="25"/>
      <c r="C363" s="25"/>
      <c r="D363" s="25"/>
      <c r="E363" s="25"/>
    </row>
    <row r="364" spans="2:5" ht="17.25" customHeight="1" x14ac:dyDescent="0.25">
      <c r="B364" s="25"/>
      <c r="C364" s="25"/>
      <c r="D364" s="25"/>
      <c r="E364" s="25"/>
    </row>
    <row r="365" spans="2:5" ht="17.25" customHeight="1" x14ac:dyDescent="0.25">
      <c r="B365" s="25"/>
      <c r="C365" s="25"/>
      <c r="D365" s="25"/>
      <c r="E365" s="25"/>
    </row>
    <row r="366" spans="2:5" ht="17.25" customHeight="1" x14ac:dyDescent="0.25">
      <c r="B366" s="25"/>
      <c r="C366" s="25"/>
      <c r="D366" s="25"/>
      <c r="E366" s="25"/>
    </row>
    <row r="367" spans="2:5" ht="17.25" customHeight="1" x14ac:dyDescent="0.25">
      <c r="B367" s="25"/>
      <c r="C367" s="25"/>
      <c r="D367" s="25"/>
      <c r="E367" s="25"/>
    </row>
    <row r="368" spans="2:5" ht="17.25" customHeight="1" x14ac:dyDescent="0.25">
      <c r="B368" s="25"/>
      <c r="C368" s="25"/>
      <c r="D368" s="25"/>
      <c r="E368" s="25"/>
    </row>
    <row r="369" spans="2:5" ht="17.25" customHeight="1" x14ac:dyDescent="0.25">
      <c r="B369" s="25"/>
      <c r="C369" s="25"/>
      <c r="D369" s="25"/>
      <c r="E369" s="25"/>
    </row>
    <row r="370" spans="2:5" ht="17.25" customHeight="1" x14ac:dyDescent="0.25">
      <c r="B370" s="25"/>
      <c r="C370" s="25"/>
      <c r="D370" s="25"/>
      <c r="E370" s="25"/>
    </row>
    <row r="371" spans="2:5" ht="17.25" customHeight="1" x14ac:dyDescent="0.25">
      <c r="B371" s="25"/>
      <c r="C371" s="25"/>
      <c r="D371" s="25"/>
      <c r="E371" s="25"/>
    </row>
    <row r="372" spans="2:5" ht="17.25" customHeight="1" x14ac:dyDescent="0.25">
      <c r="B372" s="25"/>
      <c r="C372" s="25"/>
      <c r="D372" s="25"/>
      <c r="E372" s="25"/>
    </row>
    <row r="373" spans="2:5" ht="17.25" customHeight="1" x14ac:dyDescent="0.25">
      <c r="B373" s="25"/>
      <c r="C373" s="25"/>
      <c r="D373" s="25"/>
      <c r="E373" s="25"/>
    </row>
    <row r="374" spans="2:5" ht="17.25" customHeight="1" x14ac:dyDescent="0.25">
      <c r="B374" s="25"/>
      <c r="C374" s="25"/>
      <c r="D374" s="25"/>
      <c r="E374" s="25"/>
    </row>
    <row r="375" spans="2:5" ht="17.25" customHeight="1" x14ac:dyDescent="0.25">
      <c r="B375" s="25"/>
      <c r="C375" s="25"/>
      <c r="D375" s="25"/>
      <c r="E375" s="25"/>
    </row>
    <row r="376" spans="2:5" ht="17.25" customHeight="1" x14ac:dyDescent="0.25">
      <c r="B376" s="25"/>
      <c r="C376" s="25"/>
      <c r="D376" s="25"/>
      <c r="E376" s="25"/>
    </row>
    <row r="377" spans="2:5" ht="17.25" customHeight="1" x14ac:dyDescent="0.25">
      <c r="B377" s="25"/>
      <c r="C377" s="25"/>
      <c r="D377" s="25"/>
      <c r="E377" s="25"/>
    </row>
    <row r="378" spans="2:5" ht="17.25" customHeight="1" x14ac:dyDescent="0.25">
      <c r="B378" s="25"/>
      <c r="C378" s="25"/>
      <c r="D378" s="25"/>
      <c r="E378" s="25"/>
    </row>
    <row r="379" spans="2:5" ht="17.25" customHeight="1" x14ac:dyDescent="0.25">
      <c r="B379" s="25"/>
      <c r="C379" s="25"/>
      <c r="D379" s="25"/>
      <c r="E379" s="25"/>
    </row>
    <row r="380" spans="2:5" ht="17.25" customHeight="1" x14ac:dyDescent="0.25">
      <c r="B380" s="25"/>
      <c r="C380" s="25"/>
      <c r="D380" s="25"/>
      <c r="E380" s="25"/>
    </row>
    <row r="381" spans="2:5" ht="17.25" customHeight="1" x14ac:dyDescent="0.25">
      <c r="B381" s="25"/>
      <c r="C381" s="25"/>
      <c r="D381" s="25"/>
      <c r="E381" s="25"/>
    </row>
    <row r="382" spans="2:5" ht="17.25" customHeight="1" x14ac:dyDescent="0.25">
      <c r="B382" s="25"/>
      <c r="C382" s="25"/>
      <c r="D382" s="25"/>
      <c r="E382" s="25"/>
    </row>
    <row r="383" spans="2:5" ht="17.25" customHeight="1" x14ac:dyDescent="0.25">
      <c r="B383" s="25"/>
      <c r="C383" s="25"/>
      <c r="D383" s="25"/>
      <c r="E383" s="25"/>
    </row>
    <row r="384" spans="2:5" ht="17.25" customHeight="1" x14ac:dyDescent="0.25">
      <c r="B384" s="25"/>
      <c r="C384" s="25"/>
      <c r="D384" s="25"/>
      <c r="E384" s="25"/>
    </row>
    <row r="385" spans="2:5" ht="17.25" customHeight="1" x14ac:dyDescent="0.25">
      <c r="B385" s="25"/>
      <c r="C385" s="25"/>
      <c r="D385" s="25"/>
      <c r="E385" s="25"/>
    </row>
    <row r="386" spans="2:5" ht="17.25" customHeight="1" x14ac:dyDescent="0.25">
      <c r="B386" s="25"/>
      <c r="C386" s="25"/>
      <c r="D386" s="25"/>
      <c r="E386" s="25"/>
    </row>
    <row r="387" spans="2:5" ht="17.25" customHeight="1" x14ac:dyDescent="0.25">
      <c r="B387" s="25"/>
      <c r="C387" s="25"/>
      <c r="D387" s="25"/>
      <c r="E387" s="25"/>
    </row>
    <row r="388" spans="2:5" ht="17.25" customHeight="1" x14ac:dyDescent="0.25">
      <c r="B388" s="25"/>
      <c r="C388" s="25"/>
      <c r="D388" s="25"/>
      <c r="E388" s="25"/>
    </row>
    <row r="389" spans="2:5" ht="17.25" customHeight="1" x14ac:dyDescent="0.25">
      <c r="B389" s="25"/>
      <c r="C389" s="25"/>
      <c r="D389" s="25"/>
      <c r="E389" s="25"/>
    </row>
    <row r="390" spans="2:5" ht="17.25" customHeight="1" x14ac:dyDescent="0.25">
      <c r="B390" s="25"/>
      <c r="C390" s="25"/>
      <c r="D390" s="25"/>
      <c r="E390" s="25"/>
    </row>
    <row r="391" spans="2:5" ht="17.25" customHeight="1" x14ac:dyDescent="0.25">
      <c r="B391" s="25"/>
      <c r="C391" s="25"/>
      <c r="D391" s="25"/>
      <c r="E391" s="25"/>
    </row>
    <row r="392" spans="2:5" ht="17.25" customHeight="1" x14ac:dyDescent="0.25">
      <c r="B392" s="25"/>
      <c r="C392" s="25"/>
      <c r="D392" s="25"/>
      <c r="E392" s="25"/>
    </row>
    <row r="393" spans="2:5" ht="17.25" customHeight="1" x14ac:dyDescent="0.25">
      <c r="B393" s="25"/>
      <c r="C393" s="25"/>
      <c r="D393" s="25"/>
      <c r="E393" s="25"/>
    </row>
  </sheetData>
  <mergeCells count="76">
    <mergeCell ref="D9:E9"/>
    <mergeCell ref="B2:E2"/>
    <mergeCell ref="B3:E3"/>
    <mergeCell ref="B4:E4"/>
    <mergeCell ref="B6:E6"/>
    <mergeCell ref="D8:E8"/>
    <mergeCell ref="B34:E34"/>
    <mergeCell ref="D10:E10"/>
    <mergeCell ref="D11:E11"/>
    <mergeCell ref="D13:E13"/>
    <mergeCell ref="D14:E14"/>
    <mergeCell ref="D15:E15"/>
    <mergeCell ref="D16:E16"/>
    <mergeCell ref="D17:E17"/>
    <mergeCell ref="D18:E18"/>
    <mergeCell ref="D19:E19"/>
    <mergeCell ref="B22:E22"/>
    <mergeCell ref="B31:D31"/>
    <mergeCell ref="C67:D67"/>
    <mergeCell ref="B36:E36"/>
    <mergeCell ref="B41:C41"/>
    <mergeCell ref="B43:D43"/>
    <mergeCell ref="B45:E45"/>
    <mergeCell ref="B56:C56"/>
    <mergeCell ref="B58:E58"/>
    <mergeCell ref="C62:D62"/>
    <mergeCell ref="C63:D63"/>
    <mergeCell ref="C64:D64"/>
    <mergeCell ref="C65:D65"/>
    <mergeCell ref="C66:D66"/>
    <mergeCell ref="B93:E93"/>
    <mergeCell ref="C68:D68"/>
    <mergeCell ref="C69:D69"/>
    <mergeCell ref="B70:D70"/>
    <mergeCell ref="B72:E72"/>
    <mergeCell ref="C74:D74"/>
    <mergeCell ref="C75:D75"/>
    <mergeCell ref="C76:D76"/>
    <mergeCell ref="C77:D77"/>
    <mergeCell ref="B78:D78"/>
    <mergeCell ref="B81:E81"/>
    <mergeCell ref="B90:D90"/>
    <mergeCell ref="C125:D125"/>
    <mergeCell ref="B95:E95"/>
    <mergeCell ref="B105:C105"/>
    <mergeCell ref="B107:C107"/>
    <mergeCell ref="B109:D109"/>
    <mergeCell ref="B113:C113"/>
    <mergeCell ref="B115:E115"/>
    <mergeCell ref="C117:D117"/>
    <mergeCell ref="C118:D118"/>
    <mergeCell ref="C119:D119"/>
    <mergeCell ref="B120:D120"/>
    <mergeCell ref="B123:E123"/>
    <mergeCell ref="C150:D150"/>
    <mergeCell ref="C126:D126"/>
    <mergeCell ref="C127:D127"/>
    <mergeCell ref="C128:D128"/>
    <mergeCell ref="C129:D129"/>
    <mergeCell ref="C130:D130"/>
    <mergeCell ref="B131:D131"/>
    <mergeCell ref="B134:E134"/>
    <mergeCell ref="B143:C143"/>
    <mergeCell ref="B146:E146"/>
    <mergeCell ref="C148:D148"/>
    <mergeCell ref="C149:D149"/>
    <mergeCell ref="B158:E158"/>
    <mergeCell ref="C160:D160"/>
    <mergeCell ref="C161:D161"/>
    <mergeCell ref="C162:D162"/>
    <mergeCell ref="C151:D151"/>
    <mergeCell ref="C152:D152"/>
    <mergeCell ref="C153:D153"/>
    <mergeCell ref="B154:D154"/>
    <mergeCell ref="C155:D155"/>
    <mergeCell ref="B156:D156"/>
  </mergeCells>
  <pageMargins left="0.7" right="0.7" top="0.75" bottom="0.75" header="0.511811023622047" footer="0.511811023622047"/>
  <pageSetup paperSize="9" fitToHeight="0" orientation="portrait" horizontalDpi="300" verticalDpi="300"/>
  <rowBreaks count="1" manualBreakCount="1">
    <brk id="5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3"/>
  <sheetViews>
    <sheetView topLeftCell="A97" zoomScale="90" zoomScaleNormal="90" workbookViewId="0">
      <selection activeCell="B106" sqref="B106"/>
    </sheetView>
  </sheetViews>
  <sheetFormatPr defaultColWidth="9.140625" defaultRowHeight="15" x14ac:dyDescent="0.25"/>
  <cols>
    <col min="1" max="1" width="3.140625" style="1" customWidth="1"/>
    <col min="2" max="2" width="10" style="55" customWidth="1"/>
    <col min="3" max="3" width="67" style="55" customWidth="1"/>
    <col min="4" max="5" width="15.5703125" style="55" customWidth="1"/>
    <col min="6" max="6" width="3.140625" style="1" customWidth="1"/>
    <col min="7" max="1024" width="9.140625" style="55"/>
  </cols>
  <sheetData>
    <row r="1" spans="1:6" ht="17.25" customHeight="1" x14ac:dyDescent="0.25">
      <c r="B1" s="25"/>
      <c r="C1" s="25"/>
      <c r="D1" s="25"/>
      <c r="E1" s="25"/>
    </row>
    <row r="2" spans="1:6" ht="17.25" customHeight="1" x14ac:dyDescent="0.25">
      <c r="B2" s="205" t="s">
        <v>0</v>
      </c>
      <c r="C2" s="205"/>
      <c r="D2" s="205"/>
      <c r="E2" s="205"/>
    </row>
    <row r="3" spans="1:6" ht="17.25" customHeight="1" x14ac:dyDescent="0.25">
      <c r="B3" s="205" t="s">
        <v>1</v>
      </c>
      <c r="C3" s="205"/>
      <c r="D3" s="205"/>
      <c r="E3" s="205"/>
    </row>
    <row r="4" spans="1:6" ht="17.25" customHeight="1" x14ac:dyDescent="0.25">
      <c r="B4" s="206" t="s">
        <v>2</v>
      </c>
      <c r="C4" s="206"/>
      <c r="D4" s="206"/>
      <c r="E4" s="206"/>
    </row>
    <row r="5" spans="1:6" ht="17.25" customHeight="1" x14ac:dyDescent="0.25">
      <c r="B5" s="10"/>
      <c r="C5" s="10"/>
      <c r="D5" s="10"/>
      <c r="E5" s="10"/>
    </row>
    <row r="6" spans="1:6" ht="17.25" customHeight="1" x14ac:dyDescent="0.25">
      <c r="B6" s="206" t="s">
        <v>262</v>
      </c>
      <c r="C6" s="206"/>
      <c r="D6" s="206"/>
      <c r="E6" s="206"/>
    </row>
    <row r="7" spans="1:6" ht="17.25" customHeight="1" x14ac:dyDescent="0.25">
      <c r="B7" s="10"/>
      <c r="C7" s="10"/>
      <c r="D7" s="10"/>
      <c r="E7" s="10"/>
    </row>
    <row r="8" spans="1:6" ht="17.25" customHeight="1" x14ac:dyDescent="0.25">
      <c r="A8" s="50"/>
      <c r="B8" s="146" t="s">
        <v>21</v>
      </c>
      <c r="C8" s="52" t="s">
        <v>122</v>
      </c>
      <c r="D8" s="202"/>
      <c r="E8" s="202"/>
      <c r="F8" s="50"/>
    </row>
    <row r="9" spans="1:6" ht="17.25" customHeight="1" x14ac:dyDescent="0.25">
      <c r="B9" s="146" t="s">
        <v>23</v>
      </c>
      <c r="C9" s="52" t="s">
        <v>123</v>
      </c>
      <c r="D9" s="202" t="s">
        <v>271</v>
      </c>
      <c r="E9" s="202"/>
    </row>
    <row r="10" spans="1:6" ht="17.25" customHeight="1" x14ac:dyDescent="0.25">
      <c r="A10" s="8"/>
      <c r="B10" s="146" t="s">
        <v>25</v>
      </c>
      <c r="C10" s="52" t="s">
        <v>124</v>
      </c>
      <c r="D10" s="202"/>
      <c r="E10" s="202"/>
      <c r="F10" s="8"/>
    </row>
    <row r="11" spans="1:6" ht="17.25" customHeight="1" x14ac:dyDescent="0.25">
      <c r="B11" s="146" t="s">
        <v>27</v>
      </c>
      <c r="C11" s="52" t="s">
        <v>125</v>
      </c>
      <c r="D11" s="202">
        <v>12</v>
      </c>
      <c r="E11" s="202"/>
    </row>
    <row r="12" spans="1:6" ht="17.25" customHeight="1" x14ac:dyDescent="0.25">
      <c r="B12" s="142"/>
      <c r="C12" s="53"/>
      <c r="D12" s="142"/>
      <c r="E12" s="142"/>
    </row>
    <row r="13" spans="1:6" ht="17.25" customHeight="1" x14ac:dyDescent="0.25">
      <c r="B13" s="142"/>
      <c r="C13" s="52" t="s">
        <v>126</v>
      </c>
      <c r="D13" s="202" t="s">
        <v>127</v>
      </c>
      <c r="E13" s="202"/>
    </row>
    <row r="14" spans="1:6" ht="17.25" customHeight="1" x14ac:dyDescent="0.25">
      <c r="B14" s="142"/>
      <c r="C14" s="52" t="s">
        <v>128</v>
      </c>
      <c r="D14" s="202" t="s">
        <v>129</v>
      </c>
      <c r="E14" s="202"/>
    </row>
    <row r="15" spans="1:6" ht="17.25" customHeight="1" x14ac:dyDescent="0.25">
      <c r="B15" s="142"/>
      <c r="C15" s="52" t="s">
        <v>130</v>
      </c>
      <c r="D15" s="203">
        <f>Parâmetros!G11</f>
        <v>2070</v>
      </c>
      <c r="E15" s="203"/>
      <c r="F15" s="54"/>
    </row>
    <row r="16" spans="1:6" ht="17.25" customHeight="1" x14ac:dyDescent="0.25">
      <c r="B16" s="142"/>
      <c r="C16" s="52" t="s">
        <v>131</v>
      </c>
      <c r="D16" s="204"/>
      <c r="E16" s="204"/>
    </row>
    <row r="17" spans="2:5" ht="17.25" customHeight="1" x14ac:dyDescent="0.25">
      <c r="B17" s="142"/>
      <c r="C17" s="52" t="s">
        <v>132</v>
      </c>
      <c r="D17" s="204"/>
      <c r="E17" s="204"/>
    </row>
    <row r="18" spans="2:5" ht="17.25" customHeight="1" x14ac:dyDescent="0.25">
      <c r="B18" s="142"/>
      <c r="C18" s="52" t="s">
        <v>118</v>
      </c>
      <c r="D18" s="202"/>
      <c r="E18" s="202"/>
    </row>
    <row r="19" spans="2:5" ht="17.25" customHeight="1" x14ac:dyDescent="0.25">
      <c r="B19" s="142"/>
      <c r="C19" s="52" t="s">
        <v>133</v>
      </c>
      <c r="D19" s="202">
        <v>1</v>
      </c>
      <c r="E19" s="202"/>
    </row>
    <row r="20" spans="2:5" ht="17.25" customHeight="1" x14ac:dyDescent="0.25">
      <c r="B20" s="142"/>
      <c r="C20" s="53"/>
      <c r="D20" s="142"/>
      <c r="E20" s="142"/>
    </row>
    <row r="21" spans="2:5" ht="17.25" customHeight="1" x14ac:dyDescent="0.25">
      <c r="B21" s="25"/>
      <c r="C21" s="25"/>
      <c r="D21" s="25"/>
      <c r="E21" s="25"/>
    </row>
    <row r="22" spans="2:5" ht="17.25" customHeight="1" x14ac:dyDescent="0.25">
      <c r="B22" s="178" t="s">
        <v>18</v>
      </c>
      <c r="C22" s="178"/>
      <c r="D22" s="178"/>
      <c r="E22" s="178"/>
    </row>
    <row r="23" spans="2:5" ht="17.25" customHeight="1" x14ac:dyDescent="0.25">
      <c r="B23" s="25"/>
      <c r="C23" s="25"/>
      <c r="D23" s="25"/>
      <c r="E23" s="25"/>
    </row>
    <row r="24" spans="2:5" ht="17.25" customHeight="1" x14ac:dyDescent="0.25">
      <c r="B24" s="143">
        <v>1</v>
      </c>
      <c r="C24" s="143" t="s">
        <v>19</v>
      </c>
      <c r="D24" s="143" t="s">
        <v>20</v>
      </c>
      <c r="E24" s="143" t="s">
        <v>103</v>
      </c>
    </row>
    <row r="25" spans="2:5" ht="17.25" customHeight="1" x14ac:dyDescent="0.25">
      <c r="B25" s="144" t="s">
        <v>21</v>
      </c>
      <c r="C25" s="56" t="s">
        <v>134</v>
      </c>
      <c r="D25" s="144" t="s">
        <v>69</v>
      </c>
      <c r="E25" s="57">
        <f>D15</f>
        <v>2070</v>
      </c>
    </row>
    <row r="26" spans="2:5" ht="17.25" customHeight="1" x14ac:dyDescent="0.25">
      <c r="B26" s="144" t="s">
        <v>23</v>
      </c>
      <c r="C26" s="56" t="s">
        <v>135</v>
      </c>
      <c r="D26" s="79">
        <f>Parâmetros!G17</f>
        <v>0.3</v>
      </c>
      <c r="E26" s="57">
        <f>D26*E25</f>
        <v>621</v>
      </c>
    </row>
    <row r="27" spans="2:5" ht="17.25" customHeight="1" x14ac:dyDescent="0.25">
      <c r="B27" s="144" t="s">
        <v>25</v>
      </c>
      <c r="C27" s="56" t="s">
        <v>26</v>
      </c>
      <c r="D27" s="79">
        <f>Parâmetros!G18</f>
        <v>0</v>
      </c>
      <c r="E27" s="57">
        <f>D27*E25</f>
        <v>0</v>
      </c>
    </row>
    <row r="28" spans="2:5" ht="17.25" customHeight="1" x14ac:dyDescent="0.25">
      <c r="B28" s="144" t="s">
        <v>27</v>
      </c>
      <c r="C28" s="56" t="s">
        <v>28</v>
      </c>
      <c r="D28" s="79" t="s">
        <v>69</v>
      </c>
      <c r="E28" s="57">
        <v>0</v>
      </c>
    </row>
    <row r="29" spans="2:5" ht="17.25" customHeight="1" x14ac:dyDescent="0.25">
      <c r="B29" s="144" t="s">
        <v>29</v>
      </c>
      <c r="C29" s="56" t="s">
        <v>30</v>
      </c>
      <c r="D29" s="79">
        <f>Parâmetros!G20</f>
        <v>0</v>
      </c>
      <c r="E29" s="57">
        <f>D29*E25</f>
        <v>0</v>
      </c>
    </row>
    <row r="30" spans="2:5" ht="17.25" customHeight="1" x14ac:dyDescent="0.25">
      <c r="B30" s="144" t="s">
        <v>31</v>
      </c>
      <c r="C30" s="56" t="s">
        <v>75</v>
      </c>
      <c r="D30" s="144" t="s">
        <v>69</v>
      </c>
      <c r="E30" s="57">
        <v>0</v>
      </c>
    </row>
    <row r="31" spans="2:5" ht="17.25" customHeight="1" x14ac:dyDescent="0.25">
      <c r="B31" s="177" t="s">
        <v>41</v>
      </c>
      <c r="C31" s="177"/>
      <c r="D31" s="177"/>
      <c r="E31" s="58">
        <f>SUM(E25:E30)</f>
        <v>2691</v>
      </c>
    </row>
    <row r="32" spans="2:5" ht="17.25" customHeight="1" x14ac:dyDescent="0.25">
      <c r="B32" s="25"/>
      <c r="C32" s="25"/>
      <c r="D32" s="25"/>
      <c r="E32" s="25"/>
    </row>
    <row r="33" spans="2:5" ht="17.25" customHeight="1" x14ac:dyDescent="0.25">
      <c r="B33" s="25"/>
      <c r="C33" s="25"/>
      <c r="D33" s="25"/>
      <c r="E33" s="25"/>
    </row>
    <row r="34" spans="2:5" ht="17.25" customHeight="1" x14ac:dyDescent="0.25">
      <c r="B34" s="178" t="s">
        <v>35</v>
      </c>
      <c r="C34" s="178"/>
      <c r="D34" s="178"/>
      <c r="E34" s="178"/>
    </row>
    <row r="35" spans="2:5" ht="17.25" customHeight="1" x14ac:dyDescent="0.25">
      <c r="B35" s="38"/>
      <c r="C35" s="25"/>
      <c r="D35" s="25"/>
      <c r="E35" s="25"/>
    </row>
    <row r="36" spans="2:5" ht="17.25" customHeight="1" x14ac:dyDescent="0.25">
      <c r="B36" s="198" t="s">
        <v>36</v>
      </c>
      <c r="C36" s="198"/>
      <c r="D36" s="198"/>
      <c r="E36" s="198"/>
    </row>
    <row r="37" spans="2:5" ht="17.25" customHeight="1" x14ac:dyDescent="0.25">
      <c r="B37" s="25"/>
      <c r="C37" s="25"/>
      <c r="D37" s="25"/>
      <c r="E37" s="25"/>
    </row>
    <row r="38" spans="2:5" ht="17.25" customHeight="1" x14ac:dyDescent="0.25">
      <c r="B38" s="143" t="s">
        <v>37</v>
      </c>
      <c r="C38" s="59" t="s">
        <v>38</v>
      </c>
      <c r="D38" s="143" t="s">
        <v>20</v>
      </c>
      <c r="E38" s="143" t="s">
        <v>103</v>
      </c>
    </row>
    <row r="39" spans="2:5" ht="17.25" customHeight="1" x14ac:dyDescent="0.25">
      <c r="B39" s="144" t="s">
        <v>21</v>
      </c>
      <c r="C39" s="60" t="s">
        <v>136</v>
      </c>
      <c r="D39" s="18">
        <f>Parâmetros!G29</f>
        <v>8.3333333333333329E-2</v>
      </c>
      <c r="E39" s="57">
        <f>D39*E31</f>
        <v>224.25</v>
      </c>
    </row>
    <row r="40" spans="2:5" ht="17.25" customHeight="1" x14ac:dyDescent="0.25">
      <c r="B40" s="144" t="s">
        <v>23</v>
      </c>
      <c r="C40" s="60" t="s">
        <v>137</v>
      </c>
      <c r="D40" s="18">
        <f>Parâmetros!G30</f>
        <v>2.7777777777777776E-2</v>
      </c>
      <c r="E40" s="57">
        <f>E31*D40</f>
        <v>74.75</v>
      </c>
    </row>
    <row r="41" spans="2:5" ht="17.25" customHeight="1" x14ac:dyDescent="0.25">
      <c r="B41" s="199" t="s">
        <v>41</v>
      </c>
      <c r="C41" s="199"/>
      <c r="D41" s="21">
        <f>SUM(D39:D40)</f>
        <v>0.1111111111111111</v>
      </c>
      <c r="E41" s="58">
        <f>SUM(E39:E40)</f>
        <v>299</v>
      </c>
    </row>
    <row r="42" spans="2:5" ht="17.25" customHeight="1" x14ac:dyDescent="0.25">
      <c r="B42" s="27"/>
      <c r="C42" s="27"/>
      <c r="D42" s="27"/>
      <c r="E42" s="61"/>
    </row>
    <row r="43" spans="2:5" ht="17.25" customHeight="1" x14ac:dyDescent="0.25">
      <c r="B43" s="200" t="s">
        <v>138</v>
      </c>
      <c r="C43" s="200"/>
      <c r="D43" s="200"/>
      <c r="E43" s="62">
        <f>E31+E41</f>
        <v>2990</v>
      </c>
    </row>
    <row r="44" spans="2:5" ht="17.25" customHeight="1" x14ac:dyDescent="0.25">
      <c r="B44" s="25"/>
      <c r="C44" s="25"/>
      <c r="D44" s="25"/>
      <c r="E44" s="25"/>
    </row>
    <row r="45" spans="2:5" ht="17.25" customHeight="1" x14ac:dyDescent="0.25">
      <c r="B45" s="201" t="s">
        <v>42</v>
      </c>
      <c r="C45" s="201"/>
      <c r="D45" s="201"/>
      <c r="E45" s="201"/>
    </row>
    <row r="46" spans="2:5" ht="17.25" customHeight="1" x14ac:dyDescent="0.25">
      <c r="B46" s="25"/>
      <c r="C46" s="25"/>
      <c r="D46" s="25"/>
      <c r="E46" s="25"/>
    </row>
    <row r="47" spans="2:5" ht="17.25" customHeight="1" x14ac:dyDescent="0.25">
      <c r="B47" s="143" t="s">
        <v>43</v>
      </c>
      <c r="C47" s="143" t="s">
        <v>44</v>
      </c>
      <c r="D47" s="143" t="s">
        <v>20</v>
      </c>
      <c r="E47" s="143" t="s">
        <v>103</v>
      </c>
    </row>
    <row r="48" spans="2:5" ht="17.25" customHeight="1" x14ac:dyDescent="0.25">
      <c r="B48" s="144" t="s">
        <v>21</v>
      </c>
      <c r="C48" s="56" t="s">
        <v>45</v>
      </c>
      <c r="D48" s="22">
        <f>Parâmetros!G36</f>
        <v>0.2</v>
      </c>
      <c r="E48" s="57">
        <f t="shared" ref="E48:E55" si="0">$E$43*D48</f>
        <v>598</v>
      </c>
    </row>
    <row r="49" spans="2:5" ht="17.25" customHeight="1" x14ac:dyDescent="0.25">
      <c r="B49" s="144" t="s">
        <v>23</v>
      </c>
      <c r="C49" s="56" t="s">
        <v>46</v>
      </c>
      <c r="D49" s="22">
        <f>Parâmetros!G37</f>
        <v>2.5000000000000001E-2</v>
      </c>
      <c r="E49" s="57">
        <f t="shared" si="0"/>
        <v>74.75</v>
      </c>
    </row>
    <row r="50" spans="2:5" ht="17.25" customHeight="1" x14ac:dyDescent="0.25">
      <c r="B50" s="144" t="s">
        <v>25</v>
      </c>
      <c r="C50" s="56" t="s">
        <v>139</v>
      </c>
      <c r="D50" s="22">
        <f>Parâmetros!G38</f>
        <v>0.06</v>
      </c>
      <c r="E50" s="57">
        <f t="shared" si="0"/>
        <v>179.4</v>
      </c>
    </row>
    <row r="51" spans="2:5" ht="17.25" customHeight="1" x14ac:dyDescent="0.25">
      <c r="B51" s="144" t="s">
        <v>27</v>
      </c>
      <c r="C51" s="56" t="s">
        <v>48</v>
      </c>
      <c r="D51" s="22">
        <f>Parâmetros!G39</f>
        <v>1.4999999999999999E-2</v>
      </c>
      <c r="E51" s="57">
        <f t="shared" si="0"/>
        <v>44.85</v>
      </c>
    </row>
    <row r="52" spans="2:5" ht="17.25" customHeight="1" x14ac:dyDescent="0.25">
      <c r="B52" s="144" t="s">
        <v>29</v>
      </c>
      <c r="C52" s="56" t="s">
        <v>49</v>
      </c>
      <c r="D52" s="22">
        <f>Parâmetros!G40</f>
        <v>0.01</v>
      </c>
      <c r="E52" s="57">
        <f t="shared" si="0"/>
        <v>29.900000000000002</v>
      </c>
    </row>
    <row r="53" spans="2:5" ht="17.25" customHeight="1" x14ac:dyDescent="0.25">
      <c r="B53" s="144" t="s">
        <v>31</v>
      </c>
      <c r="C53" s="56" t="s">
        <v>50</v>
      </c>
      <c r="D53" s="22">
        <f>Parâmetros!G41</f>
        <v>6.0000000000000001E-3</v>
      </c>
      <c r="E53" s="57">
        <f t="shared" si="0"/>
        <v>17.940000000000001</v>
      </c>
    </row>
    <row r="54" spans="2:5" ht="17.25" customHeight="1" x14ac:dyDescent="0.25">
      <c r="B54" s="144" t="s">
        <v>33</v>
      </c>
      <c r="C54" s="56" t="s">
        <v>51</v>
      </c>
      <c r="D54" s="22">
        <f>Parâmetros!G42</f>
        <v>2E-3</v>
      </c>
      <c r="E54" s="57">
        <f t="shared" si="0"/>
        <v>5.98</v>
      </c>
    </row>
    <row r="55" spans="2:5" ht="17.25" customHeight="1" x14ac:dyDescent="0.25">
      <c r="B55" s="144" t="s">
        <v>52</v>
      </c>
      <c r="C55" s="56" t="s">
        <v>53</v>
      </c>
      <c r="D55" s="22">
        <f>Parâmetros!G43</f>
        <v>0.08</v>
      </c>
      <c r="E55" s="57">
        <f t="shared" si="0"/>
        <v>239.20000000000002</v>
      </c>
    </row>
    <row r="56" spans="2:5" ht="17.25" customHeight="1" x14ac:dyDescent="0.25">
      <c r="B56" s="177" t="s">
        <v>54</v>
      </c>
      <c r="C56" s="177"/>
      <c r="D56" s="21">
        <f>SUM(D48:D55)</f>
        <v>0.39800000000000008</v>
      </c>
      <c r="E56" s="58">
        <f>SUM(E48:E55)</f>
        <v>1190.02</v>
      </c>
    </row>
    <row r="57" spans="2:5" ht="17.25" customHeight="1" x14ac:dyDescent="0.25">
      <c r="B57" s="25"/>
      <c r="C57" s="25"/>
      <c r="D57" s="25"/>
      <c r="E57" s="25"/>
    </row>
    <row r="58" spans="2:5" ht="17.25" customHeight="1" x14ac:dyDescent="0.25">
      <c r="B58" s="198" t="s">
        <v>55</v>
      </c>
      <c r="C58" s="198"/>
      <c r="D58" s="198"/>
      <c r="E58" s="198"/>
    </row>
    <row r="59" spans="2:5" ht="17.25" customHeight="1" x14ac:dyDescent="0.25">
      <c r="B59" s="25"/>
      <c r="C59" s="25"/>
      <c r="D59" s="25"/>
      <c r="E59" s="25"/>
    </row>
    <row r="60" spans="2:5" ht="17.25" customHeight="1" x14ac:dyDescent="0.25">
      <c r="B60" s="143" t="s">
        <v>56</v>
      </c>
      <c r="C60" s="63" t="s">
        <v>57</v>
      </c>
      <c r="D60" s="63" t="s">
        <v>60</v>
      </c>
      <c r="E60" s="143" t="s">
        <v>103</v>
      </c>
    </row>
    <row r="61" spans="2:5" ht="17.25" customHeight="1" x14ac:dyDescent="0.25">
      <c r="B61" s="144" t="s">
        <v>21</v>
      </c>
      <c r="C61" s="60" t="s">
        <v>140</v>
      </c>
      <c r="D61" s="155">
        <f>Parâmetros!F128</f>
        <v>5</v>
      </c>
      <c r="E61" s="64">
        <f>IF(((D61*Parâmetros!E50)-(E25*6%))&gt;0,((D61*Parâmetros!E50)-(E25*6%)),0)</f>
        <v>95.800000000000011</v>
      </c>
    </row>
    <row r="62" spans="2:5" ht="17.25" customHeight="1" x14ac:dyDescent="0.25">
      <c r="B62" s="144" t="s">
        <v>23</v>
      </c>
      <c r="C62" s="175" t="s">
        <v>141</v>
      </c>
      <c r="D62" s="175"/>
      <c r="E62" s="64">
        <f>Parâmetros!G53</f>
        <v>695.2</v>
      </c>
    </row>
    <row r="63" spans="2:5" ht="17.25" customHeight="1" x14ac:dyDescent="0.25">
      <c r="B63" s="144" t="s">
        <v>25</v>
      </c>
      <c r="C63" s="175" t="s">
        <v>142</v>
      </c>
      <c r="D63" s="175"/>
      <c r="E63" s="64">
        <f>E62/12</f>
        <v>57.933333333333337</v>
      </c>
    </row>
    <row r="64" spans="2:5" ht="17.25" customHeight="1" x14ac:dyDescent="0.25">
      <c r="B64" s="144" t="s">
        <v>27</v>
      </c>
      <c r="C64" s="175" t="s">
        <v>143</v>
      </c>
      <c r="D64" s="175"/>
      <c r="E64" s="64">
        <f>Parâmetros!G56</f>
        <v>6.583333333333333</v>
      </c>
    </row>
    <row r="65" spans="2:5" ht="17.25" customHeight="1" x14ac:dyDescent="0.25">
      <c r="B65" s="144" t="s">
        <v>29</v>
      </c>
      <c r="C65" s="175" t="s">
        <v>144</v>
      </c>
      <c r="D65" s="175"/>
      <c r="E65" s="64">
        <f>Parâmetros!G57</f>
        <v>105.24</v>
      </c>
    </row>
    <row r="66" spans="2:5" ht="17.25" customHeight="1" x14ac:dyDescent="0.25">
      <c r="B66" s="144" t="s">
        <v>31</v>
      </c>
      <c r="C66" s="175" t="s">
        <v>145</v>
      </c>
      <c r="D66" s="175"/>
      <c r="E66" s="64">
        <f>Parâmetros!G58</f>
        <v>0.51815267732237424</v>
      </c>
    </row>
    <row r="67" spans="2:5" ht="17.25" customHeight="1" x14ac:dyDescent="0.25">
      <c r="B67" s="144" t="s">
        <v>33</v>
      </c>
      <c r="C67" s="175" t="s">
        <v>146</v>
      </c>
      <c r="D67" s="175"/>
      <c r="E67" s="64">
        <f>Parâmetros!G59</f>
        <v>8.3000000000000007</v>
      </c>
    </row>
    <row r="68" spans="2:5" ht="17.25" customHeight="1" x14ac:dyDescent="0.25">
      <c r="B68" s="144" t="s">
        <v>52</v>
      </c>
      <c r="C68" s="175" t="s">
        <v>147</v>
      </c>
      <c r="D68" s="175"/>
      <c r="E68" s="64">
        <f>Parâmetros!G60</f>
        <v>9.5</v>
      </c>
    </row>
    <row r="69" spans="2:5" ht="17.25" customHeight="1" x14ac:dyDescent="0.25">
      <c r="B69" s="144" t="s">
        <v>74</v>
      </c>
      <c r="C69" s="175" t="s">
        <v>75</v>
      </c>
      <c r="D69" s="175"/>
      <c r="E69" s="64">
        <f>Parâmetros!G62</f>
        <v>0</v>
      </c>
    </row>
    <row r="70" spans="2:5" ht="17.25" customHeight="1" x14ac:dyDescent="0.25">
      <c r="B70" s="177" t="s">
        <v>41</v>
      </c>
      <c r="C70" s="177"/>
      <c r="D70" s="177"/>
      <c r="E70" s="58">
        <f>SUM(E61:E69)</f>
        <v>979.07481934398913</v>
      </c>
    </row>
    <row r="71" spans="2:5" ht="17.25" customHeight="1" x14ac:dyDescent="0.25">
      <c r="B71" s="25"/>
      <c r="C71" s="25"/>
      <c r="D71" s="25"/>
      <c r="E71" s="25"/>
    </row>
    <row r="72" spans="2:5" ht="17.25" customHeight="1" x14ac:dyDescent="0.25">
      <c r="B72" s="182" t="s">
        <v>148</v>
      </c>
      <c r="C72" s="182"/>
      <c r="D72" s="182"/>
      <c r="E72" s="182"/>
    </row>
    <row r="73" spans="2:5" ht="17.25" customHeight="1" x14ac:dyDescent="0.25">
      <c r="B73" s="25"/>
      <c r="C73" s="25"/>
      <c r="D73" s="25"/>
      <c r="E73" s="25"/>
    </row>
    <row r="74" spans="2:5" ht="17.25" customHeight="1" x14ac:dyDescent="0.25">
      <c r="B74" s="143">
        <v>2</v>
      </c>
      <c r="C74" s="177" t="s">
        <v>149</v>
      </c>
      <c r="D74" s="177"/>
      <c r="E74" s="143" t="s">
        <v>103</v>
      </c>
    </row>
    <row r="75" spans="2:5" ht="17.25" customHeight="1" x14ac:dyDescent="0.25">
      <c r="B75" s="144" t="s">
        <v>37</v>
      </c>
      <c r="C75" s="175" t="s">
        <v>38</v>
      </c>
      <c r="D75" s="175"/>
      <c r="E75" s="65">
        <f>E41</f>
        <v>299</v>
      </c>
    </row>
    <row r="76" spans="2:5" ht="17.25" customHeight="1" x14ac:dyDescent="0.25">
      <c r="B76" s="144" t="s">
        <v>43</v>
      </c>
      <c r="C76" s="175" t="s">
        <v>44</v>
      </c>
      <c r="D76" s="175"/>
      <c r="E76" s="65">
        <f>E56</f>
        <v>1190.02</v>
      </c>
    </row>
    <row r="77" spans="2:5" ht="17.25" customHeight="1" x14ac:dyDescent="0.25">
      <c r="B77" s="144" t="s">
        <v>56</v>
      </c>
      <c r="C77" s="175" t="s">
        <v>57</v>
      </c>
      <c r="D77" s="175"/>
      <c r="E77" s="65">
        <f>E70</f>
        <v>979.07481934398913</v>
      </c>
    </row>
    <row r="78" spans="2:5" ht="17.25" customHeight="1" x14ac:dyDescent="0.25">
      <c r="B78" s="177" t="s">
        <v>41</v>
      </c>
      <c r="C78" s="177"/>
      <c r="D78" s="177"/>
      <c r="E78" s="58">
        <f>SUM(E75:E77)</f>
        <v>2468.094819343989</v>
      </c>
    </row>
    <row r="79" spans="2:5" ht="17.25" customHeight="1" x14ac:dyDescent="0.25">
      <c r="B79" s="25"/>
      <c r="C79" s="25"/>
      <c r="D79" s="25"/>
      <c r="E79" s="25"/>
    </row>
    <row r="80" spans="2:5" ht="17.25" customHeight="1" x14ac:dyDescent="0.25">
      <c r="B80" s="25"/>
      <c r="C80" s="25"/>
      <c r="D80" s="25"/>
      <c r="E80" s="25"/>
    </row>
    <row r="81" spans="2:5" ht="17.25" customHeight="1" x14ac:dyDescent="0.25">
      <c r="B81" s="178" t="s">
        <v>76</v>
      </c>
      <c r="C81" s="178"/>
      <c r="D81" s="178"/>
      <c r="E81" s="178"/>
    </row>
    <row r="82" spans="2:5" ht="17.25" customHeight="1" x14ac:dyDescent="0.25">
      <c r="B82" s="25"/>
      <c r="C82" s="25"/>
      <c r="D82" s="25"/>
      <c r="E82" s="25"/>
    </row>
    <row r="83" spans="2:5" ht="17.25" customHeight="1" x14ac:dyDescent="0.25">
      <c r="B83" s="143">
        <v>3</v>
      </c>
      <c r="C83" s="143" t="s">
        <v>77</v>
      </c>
      <c r="D83" s="145" t="s">
        <v>20</v>
      </c>
      <c r="E83" s="143" t="s">
        <v>103</v>
      </c>
    </row>
    <row r="84" spans="2:5" ht="17.25" customHeight="1" x14ac:dyDescent="0.25">
      <c r="B84" s="144" t="s">
        <v>21</v>
      </c>
      <c r="C84" s="56" t="s">
        <v>150</v>
      </c>
      <c r="D84" s="37">
        <f>Parâmetros!G67</f>
        <v>4.1666666666666666E-3</v>
      </c>
      <c r="E84" s="57">
        <f t="shared" ref="E84:E89" si="1">D84*$E$31</f>
        <v>11.2125</v>
      </c>
    </row>
    <row r="85" spans="2:5" ht="17.25" customHeight="1" x14ac:dyDescent="0.25">
      <c r="B85" s="144" t="s">
        <v>23</v>
      </c>
      <c r="C85" s="60" t="s">
        <v>151</v>
      </c>
      <c r="D85" s="37">
        <f>Parâmetros!G68</f>
        <v>3.3333333333333332E-4</v>
      </c>
      <c r="E85" s="57">
        <f t="shared" si="1"/>
        <v>0.89700000000000002</v>
      </c>
    </row>
    <row r="86" spans="2:5" ht="17.25" customHeight="1" x14ac:dyDescent="0.25">
      <c r="B86" s="144" t="s">
        <v>25</v>
      </c>
      <c r="C86" s="60" t="s">
        <v>152</v>
      </c>
      <c r="D86" s="37">
        <f>Parâmetros!G69</f>
        <v>3.44E-2</v>
      </c>
      <c r="E86" s="57">
        <f t="shared" si="1"/>
        <v>92.570400000000006</v>
      </c>
    </row>
    <row r="87" spans="2:5" ht="17.25" customHeight="1" x14ac:dyDescent="0.25">
      <c r="B87" s="144" t="s">
        <v>27</v>
      </c>
      <c r="C87" s="60" t="s">
        <v>153</v>
      </c>
      <c r="D87" s="37">
        <f>Parâmetros!G70</f>
        <v>1.9444444444444445E-2</v>
      </c>
      <c r="E87" s="57">
        <f t="shared" si="1"/>
        <v>52.325000000000003</v>
      </c>
    </row>
    <row r="88" spans="2:5" ht="17.25" customHeight="1" x14ac:dyDescent="0.25">
      <c r="B88" s="144" t="s">
        <v>29</v>
      </c>
      <c r="C88" s="60" t="s">
        <v>154</v>
      </c>
      <c r="D88" s="37">
        <f>Parâmetros!G71</f>
        <v>7.7388888888888906E-3</v>
      </c>
      <c r="E88" s="57">
        <f t="shared" si="1"/>
        <v>20.825350000000004</v>
      </c>
    </row>
    <row r="89" spans="2:5" ht="17.25" customHeight="1" x14ac:dyDescent="0.25">
      <c r="B89" s="144" t="s">
        <v>31</v>
      </c>
      <c r="C89" s="60" t="s">
        <v>155</v>
      </c>
      <c r="D89" s="37">
        <f>Parâmetros!G72</f>
        <v>6.2222222222222236E-4</v>
      </c>
      <c r="E89" s="57">
        <f t="shared" si="1"/>
        <v>1.6744000000000003</v>
      </c>
    </row>
    <row r="90" spans="2:5" ht="17.25" customHeight="1" x14ac:dyDescent="0.25">
      <c r="B90" s="177" t="s">
        <v>41</v>
      </c>
      <c r="C90" s="177"/>
      <c r="D90" s="177"/>
      <c r="E90" s="58">
        <f>SUM(E84:E89)</f>
        <v>179.50465000000003</v>
      </c>
    </row>
    <row r="91" spans="2:5" ht="17.25" customHeight="1" x14ac:dyDescent="0.25">
      <c r="B91" s="25"/>
      <c r="C91" s="25"/>
      <c r="D91" s="25"/>
      <c r="E91" s="25"/>
    </row>
    <row r="92" spans="2:5" ht="17.25" customHeight="1" x14ac:dyDescent="0.25">
      <c r="B92" s="25"/>
      <c r="C92" s="25"/>
      <c r="D92" s="25"/>
      <c r="E92" s="25"/>
    </row>
    <row r="93" spans="2:5" ht="17.25" customHeight="1" x14ac:dyDescent="0.25">
      <c r="B93" s="178" t="s">
        <v>84</v>
      </c>
      <c r="C93" s="178"/>
      <c r="D93" s="178"/>
      <c r="E93" s="178"/>
    </row>
    <row r="94" spans="2:5" ht="17.25" customHeight="1" x14ac:dyDescent="0.25">
      <c r="B94" s="25"/>
      <c r="C94" s="25"/>
      <c r="D94" s="25"/>
      <c r="E94" s="25"/>
    </row>
    <row r="95" spans="2:5" ht="17.25" customHeight="1" x14ac:dyDescent="0.25">
      <c r="B95" s="198" t="s">
        <v>85</v>
      </c>
      <c r="C95" s="198"/>
      <c r="D95" s="198"/>
      <c r="E95" s="198"/>
    </row>
    <row r="96" spans="2:5" ht="17.25" customHeight="1" x14ac:dyDescent="0.25">
      <c r="B96" s="38"/>
      <c r="C96" s="25"/>
      <c r="D96" s="25"/>
      <c r="E96" s="25"/>
    </row>
    <row r="97" spans="2:5" ht="17.25" customHeight="1" x14ac:dyDescent="0.25">
      <c r="B97" s="145" t="s">
        <v>86</v>
      </c>
      <c r="C97" s="66" t="s">
        <v>87</v>
      </c>
      <c r="D97" s="145" t="s">
        <v>20</v>
      </c>
      <c r="E97" s="143" t="s">
        <v>103</v>
      </c>
    </row>
    <row r="98" spans="2:5" ht="17.25" customHeight="1" x14ac:dyDescent="0.25">
      <c r="B98" s="39" t="s">
        <v>21</v>
      </c>
      <c r="C98" s="67" t="s">
        <v>156</v>
      </c>
      <c r="D98" s="37">
        <f>Parâmetros!G79</f>
        <v>8.3333333333333329E-2</v>
      </c>
      <c r="E98" s="68">
        <f t="shared" ref="E98:E106" si="2">D98*$E$31</f>
        <v>224.25</v>
      </c>
    </row>
    <row r="99" spans="2:5" ht="17.25" customHeight="1" x14ac:dyDescent="0.25">
      <c r="B99" s="39" t="s">
        <v>23</v>
      </c>
      <c r="C99" s="67" t="s">
        <v>157</v>
      </c>
      <c r="D99" s="37">
        <f>Parâmetros!G80</f>
        <v>2.7777777777777779E-3</v>
      </c>
      <c r="E99" s="68">
        <f t="shared" si="2"/>
        <v>7.4750000000000005</v>
      </c>
    </row>
    <row r="100" spans="2:5" ht="17.25" customHeight="1" x14ac:dyDescent="0.25">
      <c r="B100" s="39" t="s">
        <v>25</v>
      </c>
      <c r="C100" s="67" t="s">
        <v>158</v>
      </c>
      <c r="D100" s="37">
        <f>Parâmetros!G81</f>
        <v>2.0833333333333332E-4</v>
      </c>
      <c r="E100" s="68">
        <f t="shared" si="2"/>
        <v>0.56062499999999993</v>
      </c>
    </row>
    <row r="101" spans="2:5" ht="17.25" customHeight="1" x14ac:dyDescent="0.25">
      <c r="B101" s="39" t="s">
        <v>27</v>
      </c>
      <c r="C101" s="67" t="s">
        <v>159</v>
      </c>
      <c r="D101" s="37">
        <f>Parâmetros!G82</f>
        <v>1.4833333333333332E-3</v>
      </c>
      <c r="E101" s="68">
        <f t="shared" si="2"/>
        <v>3.9916499999999999</v>
      </c>
    </row>
    <row r="102" spans="2:5" ht="17.25" customHeight="1" x14ac:dyDescent="0.25">
      <c r="B102" s="39" t="s">
        <v>29</v>
      </c>
      <c r="C102" s="67" t="s">
        <v>160</v>
      </c>
      <c r="D102" s="37">
        <f>Parâmetros!G83</f>
        <v>2.9330399999999996E-3</v>
      </c>
      <c r="E102" s="68">
        <f t="shared" si="2"/>
        <v>7.8928106399999987</v>
      </c>
    </row>
    <row r="103" spans="2:5" ht="17.25" customHeight="1" x14ac:dyDescent="0.25">
      <c r="B103" s="39" t="s">
        <v>31</v>
      </c>
      <c r="C103" s="67" t="s">
        <v>161</v>
      </c>
      <c r="D103" s="37">
        <f>Parâmetros!G84</f>
        <v>1.3888888888888888E-2</v>
      </c>
      <c r="E103" s="68">
        <f t="shared" si="2"/>
        <v>37.375</v>
      </c>
    </row>
    <row r="104" spans="2:5" ht="17.25" customHeight="1" x14ac:dyDescent="0.25">
      <c r="B104" s="39" t="s">
        <v>33</v>
      </c>
      <c r="C104" s="67" t="s">
        <v>277</v>
      </c>
      <c r="D104" s="37">
        <f>Parâmetros!G85</f>
        <v>9.6000000000000009E-3</v>
      </c>
      <c r="E104" s="68">
        <f t="shared" si="2"/>
        <v>25.833600000000004</v>
      </c>
    </row>
    <row r="105" spans="2:5" ht="17.25" customHeight="1" x14ac:dyDescent="0.25">
      <c r="B105" s="181" t="s">
        <v>93</v>
      </c>
      <c r="C105" s="181"/>
      <c r="D105" s="40">
        <f>SUM(D98:D104)</f>
        <v>0.11422470666666668</v>
      </c>
      <c r="E105" s="69">
        <f>D105*$E$31</f>
        <v>307.37868564000001</v>
      </c>
    </row>
    <row r="106" spans="2:5" ht="17.25" customHeight="1" x14ac:dyDescent="0.25">
      <c r="B106" s="9" t="s">
        <v>52</v>
      </c>
      <c r="C106" s="70" t="s">
        <v>162</v>
      </c>
      <c r="D106" s="41">
        <f>D105*D56</f>
        <v>4.5461433253333343E-2</v>
      </c>
      <c r="E106" s="68">
        <f t="shared" si="2"/>
        <v>122.33671688472002</v>
      </c>
    </row>
    <row r="107" spans="2:5" ht="17.25" customHeight="1" x14ac:dyDescent="0.25">
      <c r="B107" s="177" t="s">
        <v>54</v>
      </c>
      <c r="C107" s="177"/>
      <c r="D107" s="40">
        <f>SUM(D105:D106)</f>
        <v>0.15968613992000003</v>
      </c>
      <c r="E107" s="62">
        <f>SUM(E105:E106)</f>
        <v>429.71540252472005</v>
      </c>
    </row>
    <row r="108" spans="2:5" ht="17.25" customHeight="1" x14ac:dyDescent="0.25">
      <c r="B108" s="25"/>
      <c r="C108" s="25"/>
      <c r="D108" s="25"/>
      <c r="E108" s="25"/>
    </row>
    <row r="109" spans="2:5" ht="17.25" customHeight="1" x14ac:dyDescent="0.25">
      <c r="B109" s="198" t="s">
        <v>95</v>
      </c>
      <c r="C109" s="198"/>
      <c r="D109" s="198"/>
      <c r="E109" s="71"/>
    </row>
    <row r="110" spans="2:5" ht="17.25" customHeight="1" x14ac:dyDescent="0.25">
      <c r="B110" s="38"/>
      <c r="C110" s="25"/>
      <c r="D110" s="25"/>
      <c r="E110" s="25"/>
    </row>
    <row r="111" spans="2:5" ht="17.25" customHeight="1" x14ac:dyDescent="0.25">
      <c r="B111" s="143" t="s">
        <v>96</v>
      </c>
      <c r="C111" s="59" t="s">
        <v>97</v>
      </c>
      <c r="D111" s="145" t="s">
        <v>20</v>
      </c>
      <c r="E111" s="143" t="s">
        <v>103</v>
      </c>
    </row>
    <row r="112" spans="2:5" ht="17.25" customHeight="1" x14ac:dyDescent="0.25">
      <c r="B112" s="144" t="s">
        <v>21</v>
      </c>
      <c r="C112" s="60" t="s">
        <v>163</v>
      </c>
      <c r="D112" s="37">
        <f>Parâmetros!G93</f>
        <v>7.4999999999999997E-2</v>
      </c>
      <c r="E112" s="68">
        <f>D112*E31</f>
        <v>201.82499999999999</v>
      </c>
    </row>
    <row r="113" spans="2:5" ht="17.25" customHeight="1" x14ac:dyDescent="0.25">
      <c r="B113" s="199" t="s">
        <v>41</v>
      </c>
      <c r="C113" s="199"/>
      <c r="D113" s="40">
        <f>SUM(D112)</f>
        <v>7.4999999999999997E-2</v>
      </c>
      <c r="E113" s="69">
        <f>SUM(E112)</f>
        <v>201.82499999999999</v>
      </c>
    </row>
    <row r="114" spans="2:5" ht="17.25" customHeight="1" x14ac:dyDescent="0.25">
      <c r="B114" s="25"/>
      <c r="C114" s="25"/>
      <c r="D114" s="25"/>
      <c r="E114" s="25"/>
    </row>
    <row r="115" spans="2:5" ht="17.25" customHeight="1" x14ac:dyDescent="0.25">
      <c r="B115" s="182" t="s">
        <v>164</v>
      </c>
      <c r="C115" s="182"/>
      <c r="D115" s="182"/>
      <c r="E115" s="182"/>
    </row>
    <row r="116" spans="2:5" ht="17.25" customHeight="1" x14ac:dyDescent="0.25">
      <c r="B116" s="38"/>
      <c r="C116" s="25"/>
      <c r="D116" s="25"/>
      <c r="E116" s="25"/>
    </row>
    <row r="117" spans="2:5" ht="17.25" customHeight="1" x14ac:dyDescent="0.25">
      <c r="B117" s="143">
        <v>4</v>
      </c>
      <c r="C117" s="177" t="s">
        <v>165</v>
      </c>
      <c r="D117" s="177"/>
      <c r="E117" s="143" t="s">
        <v>103</v>
      </c>
    </row>
    <row r="118" spans="2:5" ht="17.25" customHeight="1" x14ac:dyDescent="0.25">
      <c r="B118" s="144" t="s">
        <v>86</v>
      </c>
      <c r="C118" s="175" t="s">
        <v>166</v>
      </c>
      <c r="D118" s="175"/>
      <c r="E118" s="57">
        <f>E107</f>
        <v>429.71540252472005</v>
      </c>
    </row>
    <row r="119" spans="2:5" ht="17.25" customHeight="1" x14ac:dyDescent="0.25">
      <c r="B119" s="144" t="s">
        <v>96</v>
      </c>
      <c r="C119" s="175" t="s">
        <v>97</v>
      </c>
      <c r="D119" s="175"/>
      <c r="E119" s="57">
        <f>E113</f>
        <v>201.82499999999999</v>
      </c>
    </row>
    <row r="120" spans="2:5" ht="17.25" customHeight="1" x14ac:dyDescent="0.25">
      <c r="B120" s="177" t="s">
        <v>41</v>
      </c>
      <c r="C120" s="177"/>
      <c r="D120" s="177"/>
      <c r="E120" s="58">
        <f>SUM(E118:E119)</f>
        <v>631.54040252472009</v>
      </c>
    </row>
    <row r="121" spans="2:5" ht="17.25" customHeight="1" x14ac:dyDescent="0.25">
      <c r="B121" s="25"/>
      <c r="C121" s="25"/>
      <c r="D121" s="25"/>
      <c r="E121" s="25"/>
    </row>
    <row r="122" spans="2:5" ht="17.25" customHeight="1" x14ac:dyDescent="0.25">
      <c r="B122" s="25"/>
      <c r="C122" s="25"/>
      <c r="D122" s="25"/>
      <c r="E122" s="25"/>
    </row>
    <row r="123" spans="2:5" ht="17.25" customHeight="1" x14ac:dyDescent="0.25">
      <c r="B123" s="178" t="s">
        <v>101</v>
      </c>
      <c r="C123" s="178"/>
      <c r="D123" s="178"/>
      <c r="E123" s="178"/>
    </row>
    <row r="124" spans="2:5" ht="17.25" customHeight="1" x14ac:dyDescent="0.25">
      <c r="B124" s="25"/>
      <c r="C124" s="25"/>
      <c r="D124" s="25"/>
      <c r="E124" s="25"/>
    </row>
    <row r="125" spans="2:5" ht="17.25" customHeight="1" x14ac:dyDescent="0.25">
      <c r="B125" s="143">
        <v>5</v>
      </c>
      <c r="C125" s="177" t="s">
        <v>102</v>
      </c>
      <c r="D125" s="177"/>
      <c r="E125" s="143" t="s">
        <v>103</v>
      </c>
    </row>
    <row r="126" spans="2:5" ht="17.25" customHeight="1" x14ac:dyDescent="0.25">
      <c r="B126" s="144" t="s">
        <v>21</v>
      </c>
      <c r="C126" s="175" t="s">
        <v>167</v>
      </c>
      <c r="D126" s="175"/>
      <c r="E126" s="57">
        <f>Parâmetros!G100</f>
        <v>157.79083333333335</v>
      </c>
    </row>
    <row r="127" spans="2:5" ht="17.25" customHeight="1" x14ac:dyDescent="0.25">
      <c r="B127" s="144" t="s">
        <v>23</v>
      </c>
      <c r="C127" s="175" t="s">
        <v>9</v>
      </c>
      <c r="D127" s="175"/>
      <c r="E127" s="57">
        <f>Parâmetros!G101</f>
        <v>26.071999999999999</v>
      </c>
    </row>
    <row r="128" spans="2:5" ht="17.25" customHeight="1" x14ac:dyDescent="0.25">
      <c r="B128" s="144" t="s">
        <v>25</v>
      </c>
      <c r="C128" s="175" t="s">
        <v>10</v>
      </c>
      <c r="D128" s="175"/>
      <c r="E128" s="57">
        <f>Parâmetros!G103</f>
        <v>44.311799038461544</v>
      </c>
    </row>
    <row r="129" spans="2:5" ht="17.25" customHeight="1" x14ac:dyDescent="0.25">
      <c r="B129" s="144" t="s">
        <v>27</v>
      </c>
      <c r="C129" s="176" t="s">
        <v>168</v>
      </c>
      <c r="D129" s="176"/>
      <c r="E129" s="72">
        <f>Parâmetros!G104</f>
        <v>15</v>
      </c>
    </row>
    <row r="130" spans="2:5" ht="17.25" customHeight="1" x14ac:dyDescent="0.25">
      <c r="B130" s="144" t="s">
        <v>29</v>
      </c>
      <c r="C130" s="175" t="s">
        <v>75</v>
      </c>
      <c r="D130" s="175"/>
      <c r="E130" s="57">
        <f>Parâmetros!G105</f>
        <v>0</v>
      </c>
    </row>
    <row r="131" spans="2:5" ht="17.25" customHeight="1" x14ac:dyDescent="0.25">
      <c r="B131" s="177" t="s">
        <v>54</v>
      </c>
      <c r="C131" s="177"/>
      <c r="D131" s="177"/>
      <c r="E131" s="58">
        <f>SUM(E126:E130)</f>
        <v>243.1746323717949</v>
      </c>
    </row>
    <row r="132" spans="2:5" ht="17.25" customHeight="1" x14ac:dyDescent="0.25">
      <c r="B132" s="25"/>
      <c r="C132" s="25"/>
      <c r="D132" s="25"/>
      <c r="E132" s="25"/>
    </row>
    <row r="133" spans="2:5" ht="17.25" customHeight="1" x14ac:dyDescent="0.25">
      <c r="B133" s="25"/>
      <c r="C133" s="25"/>
      <c r="D133" s="25"/>
      <c r="E133" s="25"/>
    </row>
    <row r="134" spans="2:5" ht="17.25" customHeight="1" x14ac:dyDescent="0.25">
      <c r="B134" s="178" t="s">
        <v>109</v>
      </c>
      <c r="C134" s="178"/>
      <c r="D134" s="178"/>
      <c r="E134" s="178"/>
    </row>
    <row r="135" spans="2:5" ht="17.25" customHeight="1" x14ac:dyDescent="0.25">
      <c r="B135" s="25"/>
      <c r="C135" s="25"/>
      <c r="D135" s="25"/>
      <c r="E135" s="25"/>
    </row>
    <row r="136" spans="2:5" ht="17.25" customHeight="1" x14ac:dyDescent="0.25">
      <c r="B136" s="143">
        <v>6</v>
      </c>
      <c r="C136" s="73" t="s">
        <v>110</v>
      </c>
      <c r="D136" s="143" t="s">
        <v>20</v>
      </c>
      <c r="E136" s="143" t="s">
        <v>103</v>
      </c>
    </row>
    <row r="137" spans="2:5" ht="17.25" customHeight="1" x14ac:dyDescent="0.25">
      <c r="B137" s="144" t="s">
        <v>21</v>
      </c>
      <c r="C137" s="56" t="s">
        <v>169</v>
      </c>
      <c r="D137" s="151">
        <f>Parâmetros!E128</f>
        <v>0.06</v>
      </c>
      <c r="E137" s="75">
        <f>E154*D137</f>
        <v>372.7988702544302</v>
      </c>
    </row>
    <row r="138" spans="2:5" ht="17.25" customHeight="1" x14ac:dyDescent="0.25">
      <c r="B138" s="144" t="s">
        <v>23</v>
      </c>
      <c r="C138" s="56" t="s">
        <v>170</v>
      </c>
      <c r="D138" s="152">
        <f>Parâmetros!D128</f>
        <v>6.7900000000000002E-2</v>
      </c>
      <c r="E138" s="65">
        <f>D138*(E154+E137)</f>
        <v>447.19709812820599</v>
      </c>
    </row>
    <row r="139" spans="2:5" ht="17.25" customHeight="1" x14ac:dyDescent="0.25">
      <c r="B139" s="144" t="s">
        <v>25</v>
      </c>
      <c r="C139" s="56" t="s">
        <v>171</v>
      </c>
      <c r="D139" s="152">
        <f>SUM(D140:D142)</f>
        <v>8.6499999999999994E-2</v>
      </c>
      <c r="E139" s="65">
        <f>((E154+E137+E138)/(1-D139))*D139</f>
        <v>665.98944267312697</v>
      </c>
    </row>
    <row r="140" spans="2:5" ht="17.25" customHeight="1" x14ac:dyDescent="0.25">
      <c r="B140" s="144"/>
      <c r="C140" s="56" t="s">
        <v>172</v>
      </c>
      <c r="D140" s="153">
        <f>Parâmetros!G114</f>
        <v>3.6499999999999998E-2</v>
      </c>
      <c r="E140" s="65">
        <f>((E154+E137+E138)/(1-D139))*D140</f>
        <v>281.02444690831373</v>
      </c>
    </row>
    <row r="141" spans="2:5" ht="17.25" customHeight="1" x14ac:dyDescent="0.25">
      <c r="B141" s="144"/>
      <c r="C141" s="56" t="s">
        <v>114</v>
      </c>
      <c r="D141" s="152">
        <f>Parâmetros!G115</f>
        <v>0</v>
      </c>
      <c r="E141" s="65">
        <f>((E154+E137+E138)/(1-D139))*D141</f>
        <v>0</v>
      </c>
    </row>
    <row r="142" spans="2:5" ht="17.25" customHeight="1" x14ac:dyDescent="0.25">
      <c r="B142" s="144"/>
      <c r="C142" s="56" t="s">
        <v>173</v>
      </c>
      <c r="D142" s="154">
        <f>Parâmetros!G128</f>
        <v>0.05</v>
      </c>
      <c r="E142" s="65">
        <f>((E154+E137+E138)/(1-D139))*D142</f>
        <v>384.96499576481335</v>
      </c>
    </row>
    <row r="143" spans="2:5" ht="17.25" customHeight="1" x14ac:dyDescent="0.25">
      <c r="B143" s="177" t="s">
        <v>54</v>
      </c>
      <c r="C143" s="177"/>
      <c r="D143" s="21">
        <f>SUM(D137:D139)</f>
        <v>0.21440000000000001</v>
      </c>
      <c r="E143" s="58">
        <f>SUM(E137:E142)</f>
        <v>2151.9748537288901</v>
      </c>
    </row>
    <row r="144" spans="2:5" ht="17.25" customHeight="1" x14ac:dyDescent="0.25">
      <c r="B144" s="25"/>
      <c r="C144" s="25"/>
      <c r="D144" s="25"/>
      <c r="E144" s="25"/>
    </row>
    <row r="145" spans="2:5" ht="17.25" customHeight="1" x14ac:dyDescent="0.25">
      <c r="B145" s="25"/>
      <c r="C145" s="25"/>
      <c r="D145" s="25"/>
      <c r="E145" s="25"/>
    </row>
    <row r="146" spans="2:5" ht="17.25" customHeight="1" x14ac:dyDescent="0.25">
      <c r="B146" s="178" t="s">
        <v>174</v>
      </c>
      <c r="C146" s="178"/>
      <c r="D146" s="178"/>
      <c r="E146" s="178"/>
    </row>
    <row r="147" spans="2:5" ht="17.25" customHeight="1" x14ac:dyDescent="0.25">
      <c r="B147" s="25"/>
      <c r="C147" s="25"/>
      <c r="D147" s="25"/>
      <c r="E147" s="25"/>
    </row>
    <row r="148" spans="2:5" ht="17.25" customHeight="1" x14ac:dyDescent="0.25">
      <c r="B148" s="143"/>
      <c r="C148" s="177" t="s">
        <v>175</v>
      </c>
      <c r="D148" s="177"/>
      <c r="E148" s="143" t="s">
        <v>103</v>
      </c>
    </row>
    <row r="149" spans="2:5" ht="17.25" customHeight="1" x14ac:dyDescent="0.25">
      <c r="B149" s="143" t="s">
        <v>21</v>
      </c>
      <c r="C149" s="175" t="s">
        <v>18</v>
      </c>
      <c r="D149" s="175"/>
      <c r="E149" s="57">
        <f>E31</f>
        <v>2691</v>
      </c>
    </row>
    <row r="150" spans="2:5" ht="17.25" customHeight="1" x14ac:dyDescent="0.25">
      <c r="B150" s="143" t="s">
        <v>23</v>
      </c>
      <c r="C150" s="175" t="s">
        <v>35</v>
      </c>
      <c r="D150" s="175"/>
      <c r="E150" s="57">
        <f>E78</f>
        <v>2468.094819343989</v>
      </c>
    </row>
    <row r="151" spans="2:5" ht="17.25" customHeight="1" x14ac:dyDescent="0.25">
      <c r="B151" s="143" t="s">
        <v>25</v>
      </c>
      <c r="C151" s="175" t="s">
        <v>76</v>
      </c>
      <c r="D151" s="175"/>
      <c r="E151" s="57">
        <f>E90</f>
        <v>179.50465000000003</v>
      </c>
    </row>
    <row r="152" spans="2:5" ht="17.25" customHeight="1" x14ac:dyDescent="0.25">
      <c r="B152" s="143" t="s">
        <v>27</v>
      </c>
      <c r="C152" s="175" t="s">
        <v>84</v>
      </c>
      <c r="D152" s="175"/>
      <c r="E152" s="57">
        <f>E120</f>
        <v>631.54040252472009</v>
      </c>
    </row>
    <row r="153" spans="2:5" ht="17.25" customHeight="1" x14ac:dyDescent="0.25">
      <c r="B153" s="143" t="s">
        <v>29</v>
      </c>
      <c r="C153" s="175" t="s">
        <v>101</v>
      </c>
      <c r="D153" s="175"/>
      <c r="E153" s="57">
        <f>E131</f>
        <v>243.1746323717949</v>
      </c>
    </row>
    <row r="154" spans="2:5" ht="17.25" customHeight="1" x14ac:dyDescent="0.25">
      <c r="B154" s="177" t="s">
        <v>176</v>
      </c>
      <c r="C154" s="177"/>
      <c r="D154" s="177"/>
      <c r="E154" s="62">
        <f>SUM(E149:E153)</f>
        <v>6213.314504240504</v>
      </c>
    </row>
    <row r="155" spans="2:5" ht="17.25" customHeight="1" x14ac:dyDescent="0.25">
      <c r="B155" s="143" t="s">
        <v>31</v>
      </c>
      <c r="C155" s="175" t="s">
        <v>177</v>
      </c>
      <c r="D155" s="175"/>
      <c r="E155" s="57">
        <f>E143</f>
        <v>2151.9748537288901</v>
      </c>
    </row>
    <row r="156" spans="2:5" ht="17.25" customHeight="1" x14ac:dyDescent="0.25">
      <c r="B156" s="177" t="s">
        <v>178</v>
      </c>
      <c r="C156" s="177"/>
      <c r="D156" s="177"/>
      <c r="E156" s="62">
        <f>TRUNC(SUM(E154:E155),2)</f>
        <v>8365.2800000000007</v>
      </c>
    </row>
    <row r="157" spans="2:5" ht="17.25" customHeight="1" x14ac:dyDescent="0.25">
      <c r="B157" s="25"/>
      <c r="C157" s="25"/>
      <c r="D157" s="25"/>
      <c r="E157" s="25"/>
    </row>
    <row r="158" spans="2:5" ht="17.25" customHeight="1" x14ac:dyDescent="0.25">
      <c r="B158" s="178" t="s">
        <v>179</v>
      </c>
      <c r="C158" s="178"/>
      <c r="D158" s="178"/>
      <c r="E158" s="178"/>
    </row>
    <row r="159" spans="2:5" ht="17.25" customHeight="1" x14ac:dyDescent="0.25">
      <c r="B159" s="25"/>
      <c r="C159" s="25"/>
      <c r="D159" s="25"/>
      <c r="E159" s="25"/>
    </row>
    <row r="160" spans="2:5" ht="17.25" customHeight="1" x14ac:dyDescent="0.25">
      <c r="B160" s="25"/>
      <c r="C160" s="196" t="s">
        <v>180</v>
      </c>
      <c r="D160" s="196"/>
      <c r="E160" s="76">
        <f>E156</f>
        <v>8365.2800000000007</v>
      </c>
    </row>
    <row r="161" spans="2:5" ht="17.25" customHeight="1" x14ac:dyDescent="0.25">
      <c r="B161" s="25"/>
      <c r="C161" s="196" t="s">
        <v>133</v>
      </c>
      <c r="D161" s="196"/>
      <c r="E161" s="77">
        <f>D19</f>
        <v>1</v>
      </c>
    </row>
    <row r="162" spans="2:5" ht="17.25" customHeight="1" x14ac:dyDescent="0.25">
      <c r="B162" s="25"/>
      <c r="C162" s="197" t="s">
        <v>181</v>
      </c>
      <c r="D162" s="197"/>
      <c r="E162" s="78">
        <f>E160*E161</f>
        <v>8365.2800000000007</v>
      </c>
    </row>
    <row r="163" spans="2:5" ht="17.25" customHeight="1" x14ac:dyDescent="0.25">
      <c r="B163" s="25"/>
      <c r="C163" s="25"/>
      <c r="D163" s="25"/>
      <c r="E163" s="25"/>
    </row>
    <row r="164" spans="2:5" ht="17.25" customHeight="1" x14ac:dyDescent="0.25">
      <c r="B164" s="25"/>
      <c r="C164" s="25"/>
      <c r="D164" s="25"/>
      <c r="E164" s="25"/>
    </row>
    <row r="165" spans="2:5" ht="17.25" customHeight="1" x14ac:dyDescent="0.25">
      <c r="B165" s="25"/>
      <c r="C165" s="25"/>
      <c r="D165" s="25"/>
      <c r="E165" s="25"/>
    </row>
    <row r="166" spans="2:5" ht="17.25" customHeight="1" x14ac:dyDescent="0.25">
      <c r="B166" s="25"/>
      <c r="C166" s="25"/>
      <c r="D166" s="25"/>
      <c r="E166" s="25"/>
    </row>
    <row r="167" spans="2:5" ht="17.25" customHeight="1" x14ac:dyDescent="0.25">
      <c r="B167" s="25"/>
      <c r="C167" s="25"/>
      <c r="D167" s="25"/>
      <c r="E167" s="25"/>
    </row>
    <row r="168" spans="2:5" ht="17.25" customHeight="1" x14ac:dyDescent="0.25">
      <c r="B168" s="25"/>
      <c r="C168" s="25"/>
      <c r="D168" s="25"/>
      <c r="E168" s="25"/>
    </row>
    <row r="169" spans="2:5" ht="17.25" customHeight="1" x14ac:dyDescent="0.25">
      <c r="B169" s="25"/>
      <c r="C169" s="25"/>
      <c r="D169" s="25"/>
      <c r="E169" s="25"/>
    </row>
    <row r="170" spans="2:5" ht="17.25" customHeight="1" x14ac:dyDescent="0.25">
      <c r="B170" s="25"/>
      <c r="C170" s="25"/>
      <c r="D170" s="25"/>
      <c r="E170" s="25"/>
    </row>
    <row r="171" spans="2:5" ht="17.25" customHeight="1" x14ac:dyDescent="0.25">
      <c r="B171" s="25"/>
      <c r="C171" s="25"/>
      <c r="D171" s="25"/>
      <c r="E171" s="25"/>
    </row>
    <row r="172" spans="2:5" ht="17.25" customHeight="1" x14ac:dyDescent="0.25">
      <c r="B172" s="25"/>
      <c r="C172" s="25"/>
      <c r="D172" s="25"/>
      <c r="E172" s="25"/>
    </row>
    <row r="173" spans="2:5" ht="17.25" customHeight="1" x14ac:dyDescent="0.25">
      <c r="B173" s="25"/>
      <c r="C173" s="25"/>
      <c r="D173" s="25"/>
      <c r="E173" s="25"/>
    </row>
    <row r="174" spans="2:5" ht="17.25" customHeight="1" x14ac:dyDescent="0.25">
      <c r="B174" s="25"/>
      <c r="C174" s="25"/>
      <c r="D174" s="25"/>
      <c r="E174" s="25"/>
    </row>
    <row r="175" spans="2:5" ht="17.25" customHeight="1" x14ac:dyDescent="0.25">
      <c r="B175" s="25"/>
      <c r="C175" s="25"/>
      <c r="D175" s="25"/>
      <c r="E175" s="25"/>
    </row>
    <row r="176" spans="2:5" ht="17.25" customHeight="1" x14ac:dyDescent="0.25">
      <c r="B176" s="25"/>
      <c r="C176" s="25"/>
      <c r="D176" s="25"/>
      <c r="E176" s="25"/>
    </row>
    <row r="177" spans="2:5" ht="17.25" customHeight="1" x14ac:dyDescent="0.25">
      <c r="B177" s="25"/>
      <c r="C177" s="25"/>
      <c r="D177" s="25"/>
      <c r="E177" s="25"/>
    </row>
    <row r="178" spans="2:5" ht="17.25" customHeight="1" x14ac:dyDescent="0.25">
      <c r="B178" s="25"/>
      <c r="C178" s="25"/>
      <c r="D178" s="25"/>
      <c r="E178" s="25"/>
    </row>
    <row r="179" spans="2:5" ht="17.25" customHeight="1" x14ac:dyDescent="0.25">
      <c r="B179" s="25"/>
      <c r="C179" s="25"/>
      <c r="D179" s="25"/>
      <c r="E179" s="25"/>
    </row>
    <row r="180" spans="2:5" ht="17.25" customHeight="1" x14ac:dyDescent="0.25">
      <c r="B180" s="25"/>
      <c r="C180" s="25"/>
      <c r="D180" s="25"/>
      <c r="E180" s="25"/>
    </row>
    <row r="181" spans="2:5" ht="17.25" customHeight="1" x14ac:dyDescent="0.25">
      <c r="B181" s="25"/>
      <c r="C181" s="25"/>
      <c r="D181" s="25"/>
      <c r="E181" s="25"/>
    </row>
    <row r="182" spans="2:5" ht="17.25" customHeight="1" x14ac:dyDescent="0.25">
      <c r="B182" s="25"/>
      <c r="C182" s="25"/>
      <c r="D182" s="25"/>
      <c r="E182" s="25"/>
    </row>
    <row r="183" spans="2:5" ht="17.25" customHeight="1" x14ac:dyDescent="0.25">
      <c r="B183" s="25"/>
      <c r="C183" s="25"/>
      <c r="D183" s="25"/>
      <c r="E183" s="25"/>
    </row>
    <row r="184" spans="2:5" ht="17.25" customHeight="1" x14ac:dyDescent="0.25">
      <c r="B184" s="25"/>
      <c r="C184" s="25"/>
      <c r="D184" s="25"/>
      <c r="E184" s="25"/>
    </row>
    <row r="185" spans="2:5" ht="17.25" customHeight="1" x14ac:dyDescent="0.25">
      <c r="B185" s="25"/>
      <c r="C185" s="25"/>
      <c r="D185" s="25"/>
      <c r="E185" s="25"/>
    </row>
    <row r="186" spans="2:5" ht="17.25" customHeight="1" x14ac:dyDescent="0.25">
      <c r="B186" s="25"/>
      <c r="C186" s="25"/>
      <c r="D186" s="25"/>
      <c r="E186" s="25"/>
    </row>
    <row r="187" spans="2:5" ht="17.25" customHeight="1" x14ac:dyDescent="0.25">
      <c r="B187" s="25"/>
      <c r="C187" s="25"/>
      <c r="D187" s="25"/>
      <c r="E187" s="25"/>
    </row>
    <row r="188" spans="2:5" ht="17.25" customHeight="1" x14ac:dyDescent="0.25">
      <c r="B188" s="25"/>
      <c r="C188" s="25"/>
      <c r="D188" s="25"/>
      <c r="E188" s="25"/>
    </row>
    <row r="189" spans="2:5" ht="17.25" customHeight="1" x14ac:dyDescent="0.25">
      <c r="B189" s="25"/>
      <c r="C189" s="25"/>
      <c r="D189" s="25"/>
      <c r="E189" s="25"/>
    </row>
    <row r="190" spans="2:5" ht="17.25" customHeight="1" x14ac:dyDescent="0.25">
      <c r="B190" s="25"/>
      <c r="C190" s="25"/>
      <c r="D190" s="25"/>
      <c r="E190" s="25"/>
    </row>
    <row r="191" spans="2:5" ht="17.25" customHeight="1" x14ac:dyDescent="0.25">
      <c r="B191" s="25"/>
      <c r="C191" s="25"/>
      <c r="D191" s="25"/>
      <c r="E191" s="25"/>
    </row>
    <row r="192" spans="2:5" ht="17.25" customHeight="1" x14ac:dyDescent="0.25">
      <c r="B192" s="25"/>
      <c r="C192" s="25"/>
      <c r="D192" s="25"/>
      <c r="E192" s="25"/>
    </row>
    <row r="193" spans="2:5" ht="17.25" customHeight="1" x14ac:dyDescent="0.25">
      <c r="B193" s="25"/>
      <c r="C193" s="25"/>
      <c r="D193" s="25"/>
      <c r="E193" s="25"/>
    </row>
    <row r="194" spans="2:5" ht="17.25" customHeight="1" x14ac:dyDescent="0.25">
      <c r="B194" s="25"/>
      <c r="C194" s="25"/>
      <c r="D194" s="25"/>
      <c r="E194" s="25"/>
    </row>
    <row r="195" spans="2:5" ht="17.25" customHeight="1" x14ac:dyDescent="0.25">
      <c r="B195" s="25"/>
      <c r="C195" s="25"/>
      <c r="D195" s="25"/>
      <c r="E195" s="25"/>
    </row>
    <row r="196" spans="2:5" ht="17.25" customHeight="1" x14ac:dyDescent="0.25">
      <c r="B196" s="25"/>
      <c r="C196" s="25"/>
      <c r="D196" s="25"/>
      <c r="E196" s="25"/>
    </row>
    <row r="197" spans="2:5" ht="17.25" customHeight="1" x14ac:dyDescent="0.25">
      <c r="B197" s="25"/>
      <c r="C197" s="25"/>
      <c r="D197" s="25"/>
      <c r="E197" s="25"/>
    </row>
    <row r="198" spans="2:5" ht="17.25" customHeight="1" x14ac:dyDescent="0.25">
      <c r="B198" s="25"/>
      <c r="C198" s="25"/>
      <c r="D198" s="25"/>
      <c r="E198" s="25"/>
    </row>
    <row r="199" spans="2:5" ht="17.25" customHeight="1" x14ac:dyDescent="0.25">
      <c r="B199" s="25"/>
      <c r="C199" s="25"/>
      <c r="D199" s="25"/>
      <c r="E199" s="25"/>
    </row>
    <row r="200" spans="2:5" ht="17.25" customHeight="1" x14ac:dyDescent="0.25">
      <c r="B200" s="25"/>
      <c r="C200" s="25"/>
      <c r="D200" s="25"/>
      <c r="E200" s="25"/>
    </row>
    <row r="201" spans="2:5" ht="17.25" customHeight="1" x14ac:dyDescent="0.25">
      <c r="B201" s="25"/>
      <c r="C201" s="25"/>
      <c r="D201" s="25"/>
      <c r="E201" s="25"/>
    </row>
    <row r="202" spans="2:5" ht="17.25" customHeight="1" x14ac:dyDescent="0.25">
      <c r="B202" s="25"/>
      <c r="C202" s="25"/>
      <c r="D202" s="25"/>
      <c r="E202" s="25"/>
    </row>
    <row r="203" spans="2:5" ht="17.25" customHeight="1" x14ac:dyDescent="0.25">
      <c r="B203" s="25"/>
      <c r="C203" s="25"/>
      <c r="D203" s="25"/>
      <c r="E203" s="25"/>
    </row>
    <row r="204" spans="2:5" ht="17.25" customHeight="1" x14ac:dyDescent="0.25">
      <c r="B204" s="25"/>
      <c r="C204" s="25"/>
      <c r="D204" s="25"/>
      <c r="E204" s="25"/>
    </row>
    <row r="205" spans="2:5" ht="17.25" customHeight="1" x14ac:dyDescent="0.25">
      <c r="B205" s="25"/>
      <c r="C205" s="25"/>
      <c r="D205" s="25"/>
      <c r="E205" s="25"/>
    </row>
    <row r="206" spans="2:5" ht="17.25" customHeight="1" x14ac:dyDescent="0.25">
      <c r="B206" s="25"/>
      <c r="C206" s="25"/>
      <c r="D206" s="25"/>
      <c r="E206" s="25"/>
    </row>
    <row r="207" spans="2:5" ht="17.25" customHeight="1" x14ac:dyDescent="0.25">
      <c r="B207" s="25"/>
      <c r="C207" s="25"/>
      <c r="D207" s="25"/>
      <c r="E207" s="25"/>
    </row>
    <row r="208" spans="2:5" ht="17.25" customHeight="1" x14ac:dyDescent="0.25">
      <c r="B208" s="25"/>
      <c r="C208" s="25"/>
      <c r="D208" s="25"/>
      <c r="E208" s="25"/>
    </row>
    <row r="209" spans="2:5" ht="17.25" customHeight="1" x14ac:dyDescent="0.25">
      <c r="B209" s="25"/>
      <c r="C209" s="25"/>
      <c r="D209" s="25"/>
      <c r="E209" s="25"/>
    </row>
    <row r="210" spans="2:5" ht="17.25" customHeight="1" x14ac:dyDescent="0.25">
      <c r="B210" s="25"/>
      <c r="C210" s="25"/>
      <c r="D210" s="25"/>
      <c r="E210" s="25"/>
    </row>
    <row r="211" spans="2:5" ht="17.25" customHeight="1" x14ac:dyDescent="0.25">
      <c r="B211" s="25"/>
      <c r="C211" s="25"/>
      <c r="D211" s="25"/>
      <c r="E211" s="25"/>
    </row>
    <row r="212" spans="2:5" ht="17.25" customHeight="1" x14ac:dyDescent="0.25">
      <c r="B212" s="25"/>
      <c r="C212" s="25"/>
      <c r="D212" s="25"/>
      <c r="E212" s="25"/>
    </row>
    <row r="213" spans="2:5" ht="17.25" customHeight="1" x14ac:dyDescent="0.25">
      <c r="B213" s="25"/>
      <c r="C213" s="25"/>
      <c r="D213" s="25"/>
      <c r="E213" s="25"/>
    </row>
    <row r="214" spans="2:5" ht="17.25" customHeight="1" x14ac:dyDescent="0.25">
      <c r="B214" s="25"/>
      <c r="C214" s="25"/>
      <c r="D214" s="25"/>
      <c r="E214" s="25"/>
    </row>
    <row r="215" spans="2:5" ht="17.25" customHeight="1" x14ac:dyDescent="0.25">
      <c r="B215" s="25"/>
      <c r="C215" s="25"/>
      <c r="D215" s="25"/>
      <c r="E215" s="25"/>
    </row>
    <row r="216" spans="2:5" ht="17.25" customHeight="1" x14ac:dyDescent="0.25">
      <c r="B216" s="25"/>
      <c r="C216" s="25"/>
      <c r="D216" s="25"/>
      <c r="E216" s="25"/>
    </row>
    <row r="217" spans="2:5" ht="17.25" customHeight="1" x14ac:dyDescent="0.25">
      <c r="B217" s="25"/>
      <c r="C217" s="25"/>
      <c r="D217" s="25"/>
      <c r="E217" s="25"/>
    </row>
    <row r="218" spans="2:5" ht="17.25" customHeight="1" x14ac:dyDescent="0.25">
      <c r="B218" s="25"/>
      <c r="C218" s="25"/>
      <c r="D218" s="25"/>
      <c r="E218" s="25"/>
    </row>
    <row r="219" spans="2:5" ht="17.25" customHeight="1" x14ac:dyDescent="0.25">
      <c r="B219" s="25"/>
      <c r="C219" s="25"/>
      <c r="D219" s="25"/>
      <c r="E219" s="25"/>
    </row>
    <row r="220" spans="2:5" ht="17.25" customHeight="1" x14ac:dyDescent="0.25">
      <c r="B220" s="25"/>
      <c r="C220" s="25"/>
      <c r="D220" s="25"/>
      <c r="E220" s="25"/>
    </row>
    <row r="221" spans="2:5" ht="17.25" customHeight="1" x14ac:dyDescent="0.25">
      <c r="B221" s="25"/>
      <c r="C221" s="25"/>
      <c r="D221" s="25"/>
      <c r="E221" s="25"/>
    </row>
    <row r="222" spans="2:5" ht="17.25" customHeight="1" x14ac:dyDescent="0.25">
      <c r="B222" s="25"/>
      <c r="C222" s="25"/>
      <c r="D222" s="25"/>
      <c r="E222" s="25"/>
    </row>
    <row r="223" spans="2:5" ht="17.25" customHeight="1" x14ac:dyDescent="0.25">
      <c r="B223" s="25"/>
      <c r="C223" s="25"/>
      <c r="D223" s="25"/>
      <c r="E223" s="25"/>
    </row>
    <row r="224" spans="2:5" ht="17.25" customHeight="1" x14ac:dyDescent="0.25">
      <c r="B224" s="25"/>
      <c r="C224" s="25"/>
      <c r="D224" s="25"/>
      <c r="E224" s="25"/>
    </row>
    <row r="225" spans="2:5" ht="17.25" customHeight="1" x14ac:dyDescent="0.25">
      <c r="B225" s="25"/>
      <c r="C225" s="25"/>
      <c r="D225" s="25"/>
      <c r="E225" s="25"/>
    </row>
    <row r="226" spans="2:5" ht="17.25" customHeight="1" x14ac:dyDescent="0.25">
      <c r="B226" s="25"/>
      <c r="C226" s="25"/>
      <c r="D226" s="25"/>
      <c r="E226" s="25"/>
    </row>
    <row r="227" spans="2:5" ht="17.25" customHeight="1" x14ac:dyDescent="0.25">
      <c r="B227" s="25"/>
      <c r="C227" s="25"/>
      <c r="D227" s="25"/>
      <c r="E227" s="25"/>
    </row>
    <row r="228" spans="2:5" ht="17.25" customHeight="1" x14ac:dyDescent="0.25">
      <c r="B228" s="25"/>
      <c r="C228" s="25"/>
      <c r="D228" s="25"/>
      <c r="E228" s="25"/>
    </row>
    <row r="229" spans="2:5" ht="17.25" customHeight="1" x14ac:dyDescent="0.25">
      <c r="B229" s="25"/>
      <c r="C229" s="25"/>
      <c r="D229" s="25"/>
      <c r="E229" s="25"/>
    </row>
    <row r="230" spans="2:5" ht="17.25" customHeight="1" x14ac:dyDescent="0.25">
      <c r="B230" s="25"/>
      <c r="C230" s="25"/>
      <c r="D230" s="25"/>
      <c r="E230" s="25"/>
    </row>
    <row r="231" spans="2:5" ht="17.25" customHeight="1" x14ac:dyDescent="0.25">
      <c r="B231" s="25"/>
      <c r="C231" s="25"/>
      <c r="D231" s="25"/>
      <c r="E231" s="25"/>
    </row>
    <row r="232" spans="2:5" ht="17.25" customHeight="1" x14ac:dyDescent="0.25">
      <c r="B232" s="25"/>
      <c r="C232" s="25"/>
      <c r="D232" s="25"/>
      <c r="E232" s="25"/>
    </row>
    <row r="233" spans="2:5" ht="17.25" customHeight="1" x14ac:dyDescent="0.25">
      <c r="B233" s="25"/>
      <c r="C233" s="25"/>
      <c r="D233" s="25"/>
      <c r="E233" s="25"/>
    </row>
    <row r="234" spans="2:5" ht="17.25" customHeight="1" x14ac:dyDescent="0.25">
      <c r="B234" s="25"/>
      <c r="C234" s="25"/>
      <c r="D234" s="25"/>
      <c r="E234" s="25"/>
    </row>
    <row r="235" spans="2:5" ht="17.25" customHeight="1" x14ac:dyDescent="0.25">
      <c r="B235" s="25"/>
      <c r="C235" s="25"/>
      <c r="D235" s="25"/>
      <c r="E235" s="25"/>
    </row>
    <row r="236" spans="2:5" ht="17.25" customHeight="1" x14ac:dyDescent="0.25">
      <c r="B236" s="25"/>
      <c r="C236" s="25"/>
      <c r="D236" s="25"/>
      <c r="E236" s="25"/>
    </row>
    <row r="237" spans="2:5" ht="17.25" customHeight="1" x14ac:dyDescent="0.25">
      <c r="B237" s="25"/>
      <c r="C237" s="25"/>
      <c r="D237" s="25"/>
      <c r="E237" s="25"/>
    </row>
    <row r="238" spans="2:5" ht="17.25" customHeight="1" x14ac:dyDescent="0.25">
      <c r="B238" s="25"/>
      <c r="C238" s="25"/>
      <c r="D238" s="25"/>
      <c r="E238" s="25"/>
    </row>
    <row r="239" spans="2:5" ht="17.25" customHeight="1" x14ac:dyDescent="0.25">
      <c r="B239" s="25"/>
      <c r="C239" s="25"/>
      <c r="D239" s="25"/>
      <c r="E239" s="25"/>
    </row>
    <row r="240" spans="2:5" ht="17.25" customHeight="1" x14ac:dyDescent="0.25">
      <c r="B240" s="25"/>
      <c r="C240" s="25"/>
      <c r="D240" s="25"/>
      <c r="E240" s="25"/>
    </row>
    <row r="241" spans="2:5" ht="17.25" customHeight="1" x14ac:dyDescent="0.25">
      <c r="B241" s="25"/>
      <c r="C241" s="25"/>
      <c r="D241" s="25"/>
      <c r="E241" s="25"/>
    </row>
    <row r="242" spans="2:5" ht="17.25" customHeight="1" x14ac:dyDescent="0.25">
      <c r="B242" s="25"/>
      <c r="C242" s="25"/>
      <c r="D242" s="25"/>
      <c r="E242" s="25"/>
    </row>
    <row r="243" spans="2:5" ht="17.25" customHeight="1" x14ac:dyDescent="0.25">
      <c r="B243" s="25"/>
      <c r="C243" s="25"/>
      <c r="D243" s="25"/>
      <c r="E243" s="25"/>
    </row>
    <row r="244" spans="2:5" ht="17.25" customHeight="1" x14ac:dyDescent="0.25">
      <c r="B244" s="25"/>
      <c r="C244" s="25"/>
      <c r="D244" s="25"/>
      <c r="E244" s="25"/>
    </row>
    <row r="245" spans="2:5" ht="17.25" customHeight="1" x14ac:dyDescent="0.25">
      <c r="B245" s="25"/>
      <c r="C245" s="25"/>
      <c r="D245" s="25"/>
      <c r="E245" s="25"/>
    </row>
    <row r="246" spans="2:5" ht="17.25" customHeight="1" x14ac:dyDescent="0.25">
      <c r="B246" s="25"/>
      <c r="C246" s="25"/>
      <c r="D246" s="25"/>
      <c r="E246" s="25"/>
    </row>
    <row r="247" spans="2:5" ht="17.25" customHeight="1" x14ac:dyDescent="0.25">
      <c r="B247" s="25"/>
      <c r="C247" s="25"/>
      <c r="D247" s="25"/>
      <c r="E247" s="25"/>
    </row>
    <row r="248" spans="2:5" ht="17.25" customHeight="1" x14ac:dyDescent="0.25">
      <c r="B248" s="25"/>
      <c r="C248" s="25"/>
      <c r="D248" s="25"/>
      <c r="E248" s="25"/>
    </row>
    <row r="249" spans="2:5" ht="17.25" customHeight="1" x14ac:dyDescent="0.25">
      <c r="B249" s="25"/>
      <c r="C249" s="25"/>
      <c r="D249" s="25"/>
      <c r="E249" s="25"/>
    </row>
    <row r="250" spans="2:5" ht="17.25" customHeight="1" x14ac:dyDescent="0.25">
      <c r="B250" s="25"/>
      <c r="C250" s="25"/>
      <c r="D250" s="25"/>
      <c r="E250" s="25"/>
    </row>
    <row r="251" spans="2:5" ht="17.25" customHeight="1" x14ac:dyDescent="0.25">
      <c r="B251" s="25"/>
      <c r="C251" s="25"/>
      <c r="D251" s="25"/>
      <c r="E251" s="25"/>
    </row>
    <row r="252" spans="2:5" ht="17.25" customHeight="1" x14ac:dyDescent="0.25">
      <c r="B252" s="25"/>
      <c r="C252" s="25"/>
      <c r="D252" s="25"/>
      <c r="E252" s="25"/>
    </row>
    <row r="253" spans="2:5" ht="17.25" customHeight="1" x14ac:dyDescent="0.25">
      <c r="B253" s="25"/>
      <c r="C253" s="25"/>
      <c r="D253" s="25"/>
      <c r="E253" s="25"/>
    </row>
    <row r="254" spans="2:5" ht="17.25" customHeight="1" x14ac:dyDescent="0.25">
      <c r="B254" s="25"/>
      <c r="C254" s="25"/>
      <c r="D254" s="25"/>
      <c r="E254" s="25"/>
    </row>
    <row r="255" spans="2:5" ht="17.25" customHeight="1" x14ac:dyDescent="0.25">
      <c r="B255" s="25"/>
      <c r="C255" s="25"/>
      <c r="D255" s="25"/>
      <c r="E255" s="25"/>
    </row>
    <row r="256" spans="2:5" ht="17.25" customHeight="1" x14ac:dyDescent="0.25">
      <c r="B256" s="25"/>
      <c r="C256" s="25"/>
      <c r="D256" s="25"/>
      <c r="E256" s="25"/>
    </row>
    <row r="257" spans="2:5" ht="17.25" customHeight="1" x14ac:dyDescent="0.25">
      <c r="B257" s="25"/>
      <c r="C257" s="25"/>
      <c r="D257" s="25"/>
      <c r="E257" s="25"/>
    </row>
    <row r="258" spans="2:5" ht="17.25" customHeight="1" x14ac:dyDescent="0.25">
      <c r="B258" s="25"/>
      <c r="C258" s="25"/>
      <c r="D258" s="25"/>
      <c r="E258" s="25"/>
    </row>
    <row r="259" spans="2:5" ht="17.25" customHeight="1" x14ac:dyDescent="0.25">
      <c r="B259" s="25"/>
      <c r="C259" s="25"/>
      <c r="D259" s="25"/>
      <c r="E259" s="25"/>
    </row>
    <row r="260" spans="2:5" ht="17.25" customHeight="1" x14ac:dyDescent="0.25">
      <c r="B260" s="25"/>
      <c r="C260" s="25"/>
      <c r="D260" s="25"/>
      <c r="E260" s="25"/>
    </row>
    <row r="261" spans="2:5" ht="17.25" customHeight="1" x14ac:dyDescent="0.25">
      <c r="B261" s="25"/>
      <c r="C261" s="25"/>
      <c r="D261" s="25"/>
      <c r="E261" s="25"/>
    </row>
    <row r="262" spans="2:5" ht="17.25" customHeight="1" x14ac:dyDescent="0.25">
      <c r="B262" s="25"/>
      <c r="C262" s="25"/>
      <c r="D262" s="25"/>
      <c r="E262" s="25"/>
    </row>
    <row r="263" spans="2:5" ht="17.25" customHeight="1" x14ac:dyDescent="0.25">
      <c r="B263" s="25"/>
      <c r="C263" s="25"/>
      <c r="D263" s="25"/>
      <c r="E263" s="25"/>
    </row>
    <row r="264" spans="2:5" ht="17.25" customHeight="1" x14ac:dyDescent="0.25">
      <c r="B264" s="25"/>
      <c r="C264" s="25"/>
      <c r="D264" s="25"/>
      <c r="E264" s="25"/>
    </row>
    <row r="265" spans="2:5" ht="17.25" customHeight="1" x14ac:dyDescent="0.25">
      <c r="B265" s="25"/>
      <c r="C265" s="25"/>
      <c r="D265" s="25"/>
      <c r="E265" s="25"/>
    </row>
    <row r="266" spans="2:5" ht="17.25" customHeight="1" x14ac:dyDescent="0.25">
      <c r="B266" s="25"/>
      <c r="C266" s="25"/>
      <c r="D266" s="25"/>
      <c r="E266" s="25"/>
    </row>
    <row r="267" spans="2:5" ht="17.25" customHeight="1" x14ac:dyDescent="0.25">
      <c r="B267" s="25"/>
      <c r="C267" s="25"/>
      <c r="D267" s="25"/>
      <c r="E267" s="25"/>
    </row>
    <row r="268" spans="2:5" ht="17.25" customHeight="1" x14ac:dyDescent="0.25">
      <c r="B268" s="25"/>
      <c r="C268" s="25"/>
      <c r="D268" s="25"/>
      <c r="E268" s="25"/>
    </row>
    <row r="269" spans="2:5" ht="17.25" customHeight="1" x14ac:dyDescent="0.25">
      <c r="B269" s="25"/>
      <c r="C269" s="25"/>
      <c r="D269" s="25"/>
      <c r="E269" s="25"/>
    </row>
    <row r="270" spans="2:5" ht="17.25" customHeight="1" x14ac:dyDescent="0.25">
      <c r="B270" s="25"/>
      <c r="C270" s="25"/>
      <c r="D270" s="25"/>
      <c r="E270" s="25"/>
    </row>
    <row r="271" spans="2:5" ht="17.25" customHeight="1" x14ac:dyDescent="0.25">
      <c r="B271" s="25"/>
      <c r="C271" s="25"/>
      <c r="D271" s="25"/>
      <c r="E271" s="25"/>
    </row>
    <row r="272" spans="2:5" ht="17.25" customHeight="1" x14ac:dyDescent="0.25">
      <c r="B272" s="25"/>
      <c r="C272" s="25"/>
      <c r="D272" s="25"/>
      <c r="E272" s="25"/>
    </row>
    <row r="273" spans="2:5" ht="17.25" customHeight="1" x14ac:dyDescent="0.25">
      <c r="B273" s="25"/>
      <c r="C273" s="25"/>
      <c r="D273" s="25"/>
      <c r="E273" s="25"/>
    </row>
    <row r="274" spans="2:5" ht="17.25" customHeight="1" x14ac:dyDescent="0.25">
      <c r="B274" s="25"/>
      <c r="C274" s="25"/>
      <c r="D274" s="25"/>
      <c r="E274" s="25"/>
    </row>
    <row r="275" spans="2:5" ht="17.25" customHeight="1" x14ac:dyDescent="0.25">
      <c r="B275" s="25"/>
      <c r="C275" s="25"/>
      <c r="D275" s="25"/>
      <c r="E275" s="25"/>
    </row>
    <row r="276" spans="2:5" ht="17.25" customHeight="1" x14ac:dyDescent="0.25">
      <c r="B276" s="25"/>
      <c r="C276" s="25"/>
      <c r="D276" s="25"/>
      <c r="E276" s="25"/>
    </row>
    <row r="277" spans="2:5" ht="17.25" customHeight="1" x14ac:dyDescent="0.25">
      <c r="B277" s="25"/>
      <c r="C277" s="25"/>
      <c r="D277" s="25"/>
      <c r="E277" s="25"/>
    </row>
    <row r="278" spans="2:5" ht="17.25" customHeight="1" x14ac:dyDescent="0.25">
      <c r="B278" s="25"/>
      <c r="C278" s="25"/>
      <c r="D278" s="25"/>
      <c r="E278" s="25"/>
    </row>
    <row r="279" spans="2:5" ht="17.25" customHeight="1" x14ac:dyDescent="0.25">
      <c r="B279" s="25"/>
      <c r="C279" s="25"/>
      <c r="D279" s="25"/>
      <c r="E279" s="25"/>
    </row>
    <row r="280" spans="2:5" ht="17.25" customHeight="1" x14ac:dyDescent="0.25">
      <c r="B280" s="25"/>
      <c r="C280" s="25"/>
      <c r="D280" s="25"/>
      <c r="E280" s="25"/>
    </row>
    <row r="281" spans="2:5" ht="17.25" customHeight="1" x14ac:dyDescent="0.25">
      <c r="B281" s="25"/>
      <c r="C281" s="25"/>
      <c r="D281" s="25"/>
      <c r="E281" s="25"/>
    </row>
    <row r="282" spans="2:5" ht="17.25" customHeight="1" x14ac:dyDescent="0.25">
      <c r="B282" s="25"/>
      <c r="C282" s="25"/>
      <c r="D282" s="25"/>
      <c r="E282" s="25"/>
    </row>
    <row r="283" spans="2:5" ht="17.25" customHeight="1" x14ac:dyDescent="0.25">
      <c r="B283" s="25"/>
      <c r="C283" s="25"/>
      <c r="D283" s="25"/>
      <c r="E283" s="25"/>
    </row>
    <row r="284" spans="2:5" ht="17.25" customHeight="1" x14ac:dyDescent="0.25">
      <c r="B284" s="25"/>
      <c r="C284" s="25"/>
      <c r="D284" s="25"/>
      <c r="E284" s="25"/>
    </row>
    <row r="285" spans="2:5" ht="17.25" customHeight="1" x14ac:dyDescent="0.25">
      <c r="B285" s="25"/>
      <c r="C285" s="25"/>
      <c r="D285" s="25"/>
      <c r="E285" s="25"/>
    </row>
    <row r="286" spans="2:5" ht="17.25" customHeight="1" x14ac:dyDescent="0.25">
      <c r="B286" s="25"/>
      <c r="C286" s="25"/>
      <c r="D286" s="25"/>
      <c r="E286" s="25"/>
    </row>
    <row r="287" spans="2:5" ht="17.25" customHeight="1" x14ac:dyDescent="0.25">
      <c r="B287" s="25"/>
      <c r="C287" s="25"/>
      <c r="D287" s="25"/>
      <c r="E287" s="25"/>
    </row>
    <row r="288" spans="2:5" ht="17.25" customHeight="1" x14ac:dyDescent="0.25">
      <c r="B288" s="25"/>
      <c r="C288" s="25"/>
      <c r="D288" s="25"/>
      <c r="E288" s="25"/>
    </row>
    <row r="289" spans="2:5" ht="17.25" customHeight="1" x14ac:dyDescent="0.25">
      <c r="B289" s="25"/>
      <c r="C289" s="25"/>
      <c r="D289" s="25"/>
      <c r="E289" s="25"/>
    </row>
    <row r="290" spans="2:5" ht="17.25" customHeight="1" x14ac:dyDescent="0.25">
      <c r="B290" s="25"/>
      <c r="C290" s="25"/>
      <c r="D290" s="25"/>
      <c r="E290" s="25"/>
    </row>
    <row r="291" spans="2:5" ht="17.25" customHeight="1" x14ac:dyDescent="0.25">
      <c r="B291" s="25"/>
      <c r="C291" s="25"/>
      <c r="D291" s="25"/>
      <c r="E291" s="25"/>
    </row>
    <row r="292" spans="2:5" ht="17.25" customHeight="1" x14ac:dyDescent="0.25">
      <c r="B292" s="25"/>
      <c r="C292" s="25"/>
      <c r="D292" s="25"/>
      <c r="E292" s="25"/>
    </row>
    <row r="293" spans="2:5" ht="17.25" customHeight="1" x14ac:dyDescent="0.25">
      <c r="B293" s="25"/>
      <c r="C293" s="25"/>
      <c r="D293" s="25"/>
      <c r="E293" s="25"/>
    </row>
    <row r="294" spans="2:5" ht="17.25" customHeight="1" x14ac:dyDescent="0.25">
      <c r="B294" s="25"/>
      <c r="C294" s="25"/>
      <c r="D294" s="25"/>
      <c r="E294" s="25"/>
    </row>
    <row r="295" spans="2:5" ht="17.25" customHeight="1" x14ac:dyDescent="0.25">
      <c r="B295" s="25"/>
      <c r="C295" s="25"/>
      <c r="D295" s="25"/>
      <c r="E295" s="25"/>
    </row>
    <row r="296" spans="2:5" ht="17.25" customHeight="1" x14ac:dyDescent="0.25">
      <c r="B296" s="25"/>
      <c r="C296" s="25"/>
      <c r="D296" s="25"/>
      <c r="E296" s="25"/>
    </row>
    <row r="297" spans="2:5" ht="17.25" customHeight="1" x14ac:dyDescent="0.25">
      <c r="B297" s="25"/>
      <c r="C297" s="25"/>
      <c r="D297" s="25"/>
      <c r="E297" s="25"/>
    </row>
    <row r="298" spans="2:5" ht="17.25" customHeight="1" x14ac:dyDescent="0.25">
      <c r="B298" s="25"/>
      <c r="C298" s="25"/>
      <c r="D298" s="25"/>
      <c r="E298" s="25"/>
    </row>
    <row r="299" spans="2:5" ht="17.25" customHeight="1" x14ac:dyDescent="0.25">
      <c r="B299" s="25"/>
      <c r="C299" s="25"/>
      <c r="D299" s="25"/>
      <c r="E299" s="25"/>
    </row>
    <row r="300" spans="2:5" ht="17.25" customHeight="1" x14ac:dyDescent="0.25">
      <c r="B300" s="25"/>
      <c r="C300" s="25"/>
      <c r="D300" s="25"/>
      <c r="E300" s="25"/>
    </row>
    <row r="301" spans="2:5" ht="17.25" customHeight="1" x14ac:dyDescent="0.25">
      <c r="B301" s="25"/>
      <c r="C301" s="25"/>
      <c r="D301" s="25"/>
      <c r="E301" s="25"/>
    </row>
    <row r="302" spans="2:5" ht="17.25" customHeight="1" x14ac:dyDescent="0.25">
      <c r="B302" s="25"/>
      <c r="C302" s="25"/>
      <c r="D302" s="25"/>
      <c r="E302" s="25"/>
    </row>
    <row r="303" spans="2:5" ht="17.25" customHeight="1" x14ac:dyDescent="0.25">
      <c r="B303" s="25"/>
      <c r="C303" s="25"/>
      <c r="D303" s="25"/>
      <c r="E303" s="25"/>
    </row>
    <row r="304" spans="2:5" ht="17.25" customHeight="1" x14ac:dyDescent="0.25">
      <c r="B304" s="25"/>
      <c r="C304" s="25"/>
      <c r="D304" s="25"/>
      <c r="E304" s="25"/>
    </row>
    <row r="305" spans="2:5" ht="17.25" customHeight="1" x14ac:dyDescent="0.25">
      <c r="B305" s="25"/>
      <c r="C305" s="25"/>
      <c r="D305" s="25"/>
      <c r="E305" s="25"/>
    </row>
    <row r="306" spans="2:5" ht="17.25" customHeight="1" x14ac:dyDescent="0.25">
      <c r="B306" s="25"/>
      <c r="C306" s="25"/>
      <c r="D306" s="25"/>
      <c r="E306" s="25"/>
    </row>
    <row r="307" spans="2:5" ht="17.25" customHeight="1" x14ac:dyDescent="0.25">
      <c r="B307" s="25"/>
      <c r="C307" s="25"/>
      <c r="D307" s="25"/>
      <c r="E307" s="25"/>
    </row>
    <row r="308" spans="2:5" ht="17.25" customHeight="1" x14ac:dyDescent="0.25">
      <c r="B308" s="25"/>
      <c r="C308" s="25"/>
      <c r="D308" s="25"/>
      <c r="E308" s="25"/>
    </row>
    <row r="309" spans="2:5" ht="17.25" customHeight="1" x14ac:dyDescent="0.25">
      <c r="B309" s="25"/>
      <c r="C309" s="25"/>
      <c r="D309" s="25"/>
      <c r="E309" s="25"/>
    </row>
    <row r="310" spans="2:5" ht="17.25" customHeight="1" x14ac:dyDescent="0.25">
      <c r="B310" s="25"/>
      <c r="C310" s="25"/>
      <c r="D310" s="25"/>
      <c r="E310" s="25"/>
    </row>
    <row r="311" spans="2:5" ht="17.25" customHeight="1" x14ac:dyDescent="0.25">
      <c r="B311" s="25"/>
      <c r="C311" s="25"/>
      <c r="D311" s="25"/>
      <c r="E311" s="25"/>
    </row>
    <row r="312" spans="2:5" ht="17.25" customHeight="1" x14ac:dyDescent="0.25">
      <c r="B312" s="25"/>
      <c r="C312" s="25"/>
      <c r="D312" s="25"/>
      <c r="E312" s="25"/>
    </row>
    <row r="313" spans="2:5" ht="17.25" customHeight="1" x14ac:dyDescent="0.25">
      <c r="B313" s="25"/>
      <c r="C313" s="25"/>
      <c r="D313" s="25"/>
      <c r="E313" s="25"/>
    </row>
    <row r="314" spans="2:5" ht="17.25" customHeight="1" x14ac:dyDescent="0.25">
      <c r="B314" s="25"/>
      <c r="C314" s="25"/>
      <c r="D314" s="25"/>
      <c r="E314" s="25"/>
    </row>
    <row r="315" spans="2:5" ht="17.25" customHeight="1" x14ac:dyDescent="0.25">
      <c r="B315" s="25"/>
      <c r="C315" s="25"/>
      <c r="D315" s="25"/>
      <c r="E315" s="25"/>
    </row>
    <row r="316" spans="2:5" ht="17.25" customHeight="1" x14ac:dyDescent="0.25">
      <c r="B316" s="25"/>
      <c r="C316" s="25"/>
      <c r="D316" s="25"/>
      <c r="E316" s="25"/>
    </row>
    <row r="317" spans="2:5" ht="17.25" customHeight="1" x14ac:dyDescent="0.25">
      <c r="B317" s="25"/>
      <c r="C317" s="25"/>
      <c r="D317" s="25"/>
      <c r="E317" s="25"/>
    </row>
    <row r="318" spans="2:5" ht="17.25" customHeight="1" x14ac:dyDescent="0.25">
      <c r="B318" s="25"/>
      <c r="C318" s="25"/>
      <c r="D318" s="25"/>
      <c r="E318" s="25"/>
    </row>
    <row r="319" spans="2:5" ht="17.25" customHeight="1" x14ac:dyDescent="0.25">
      <c r="B319" s="25"/>
      <c r="C319" s="25"/>
      <c r="D319" s="25"/>
      <c r="E319" s="25"/>
    </row>
    <row r="320" spans="2:5" ht="17.25" customHeight="1" x14ac:dyDescent="0.25">
      <c r="B320" s="25"/>
      <c r="C320" s="25"/>
      <c r="D320" s="25"/>
      <c r="E320" s="25"/>
    </row>
    <row r="321" spans="2:5" ht="17.25" customHeight="1" x14ac:dyDescent="0.25">
      <c r="B321" s="25"/>
      <c r="C321" s="25"/>
      <c r="D321" s="25"/>
      <c r="E321" s="25"/>
    </row>
    <row r="322" spans="2:5" ht="17.25" customHeight="1" x14ac:dyDescent="0.25">
      <c r="B322" s="25"/>
      <c r="C322" s="25"/>
      <c r="D322" s="25"/>
      <c r="E322" s="25"/>
    </row>
    <row r="323" spans="2:5" ht="17.25" customHeight="1" x14ac:dyDescent="0.25">
      <c r="B323" s="25"/>
      <c r="C323" s="25"/>
      <c r="D323" s="25"/>
      <c r="E323" s="25"/>
    </row>
    <row r="324" spans="2:5" ht="17.25" customHeight="1" x14ac:dyDescent="0.25">
      <c r="B324" s="25"/>
      <c r="C324" s="25"/>
      <c r="D324" s="25"/>
      <c r="E324" s="25"/>
    </row>
    <row r="325" spans="2:5" ht="17.25" customHeight="1" x14ac:dyDescent="0.25">
      <c r="B325" s="25"/>
      <c r="C325" s="25"/>
      <c r="D325" s="25"/>
      <c r="E325" s="25"/>
    </row>
    <row r="326" spans="2:5" ht="17.25" customHeight="1" x14ac:dyDescent="0.25">
      <c r="B326" s="25"/>
      <c r="C326" s="25"/>
      <c r="D326" s="25"/>
      <c r="E326" s="25"/>
    </row>
    <row r="327" spans="2:5" ht="17.25" customHeight="1" x14ac:dyDescent="0.25">
      <c r="B327" s="25"/>
      <c r="C327" s="25"/>
      <c r="D327" s="25"/>
      <c r="E327" s="25"/>
    </row>
    <row r="328" spans="2:5" ht="17.25" customHeight="1" x14ac:dyDescent="0.25">
      <c r="B328" s="25"/>
      <c r="C328" s="25"/>
      <c r="D328" s="25"/>
      <c r="E328" s="25"/>
    </row>
    <row r="329" spans="2:5" ht="17.25" customHeight="1" x14ac:dyDescent="0.25">
      <c r="B329" s="25"/>
      <c r="C329" s="25"/>
      <c r="D329" s="25"/>
      <c r="E329" s="25"/>
    </row>
    <row r="330" spans="2:5" ht="17.25" customHeight="1" x14ac:dyDescent="0.25">
      <c r="B330" s="25"/>
      <c r="C330" s="25"/>
      <c r="D330" s="25"/>
      <c r="E330" s="25"/>
    </row>
    <row r="331" spans="2:5" ht="17.25" customHeight="1" x14ac:dyDescent="0.25">
      <c r="B331" s="25"/>
      <c r="C331" s="25"/>
      <c r="D331" s="25"/>
      <c r="E331" s="25"/>
    </row>
    <row r="332" spans="2:5" ht="17.25" customHeight="1" x14ac:dyDescent="0.25">
      <c r="B332" s="25"/>
      <c r="C332" s="25"/>
      <c r="D332" s="25"/>
      <c r="E332" s="25"/>
    </row>
    <row r="333" spans="2:5" ht="17.25" customHeight="1" x14ac:dyDescent="0.25">
      <c r="B333" s="25"/>
      <c r="C333" s="25"/>
      <c r="D333" s="25"/>
      <c r="E333" s="25"/>
    </row>
    <row r="334" spans="2:5" ht="17.25" customHeight="1" x14ac:dyDescent="0.25">
      <c r="B334" s="25"/>
      <c r="C334" s="25"/>
      <c r="D334" s="25"/>
      <c r="E334" s="25"/>
    </row>
    <row r="335" spans="2:5" ht="17.25" customHeight="1" x14ac:dyDescent="0.25">
      <c r="B335" s="25"/>
      <c r="C335" s="25"/>
      <c r="D335" s="25"/>
      <c r="E335" s="25"/>
    </row>
    <row r="336" spans="2:5" ht="17.25" customHeight="1" x14ac:dyDescent="0.25">
      <c r="B336" s="25"/>
      <c r="C336" s="25"/>
      <c r="D336" s="25"/>
      <c r="E336" s="25"/>
    </row>
    <row r="337" spans="2:5" ht="17.25" customHeight="1" x14ac:dyDescent="0.25">
      <c r="B337" s="25"/>
      <c r="C337" s="25"/>
      <c r="D337" s="25"/>
      <c r="E337" s="25"/>
    </row>
    <row r="338" spans="2:5" ht="17.25" customHeight="1" x14ac:dyDescent="0.25">
      <c r="B338" s="25"/>
      <c r="C338" s="25"/>
      <c r="D338" s="25"/>
      <c r="E338" s="25"/>
    </row>
    <row r="339" spans="2:5" ht="17.25" customHeight="1" x14ac:dyDescent="0.25">
      <c r="B339" s="25"/>
      <c r="C339" s="25"/>
      <c r="D339" s="25"/>
      <c r="E339" s="25"/>
    </row>
    <row r="340" spans="2:5" ht="17.25" customHeight="1" x14ac:dyDescent="0.25">
      <c r="B340" s="25"/>
      <c r="C340" s="25"/>
      <c r="D340" s="25"/>
      <c r="E340" s="25"/>
    </row>
    <row r="341" spans="2:5" ht="17.25" customHeight="1" x14ac:dyDescent="0.25">
      <c r="B341" s="25"/>
      <c r="C341" s="25"/>
      <c r="D341" s="25"/>
      <c r="E341" s="25"/>
    </row>
    <row r="342" spans="2:5" ht="17.25" customHeight="1" x14ac:dyDescent="0.25">
      <c r="B342" s="25"/>
      <c r="C342" s="25"/>
      <c r="D342" s="25"/>
      <c r="E342" s="25"/>
    </row>
    <row r="343" spans="2:5" ht="17.25" customHeight="1" x14ac:dyDescent="0.25">
      <c r="B343" s="25"/>
      <c r="C343" s="25"/>
      <c r="D343" s="25"/>
      <c r="E343" s="25"/>
    </row>
    <row r="344" spans="2:5" ht="17.25" customHeight="1" x14ac:dyDescent="0.25">
      <c r="B344" s="25"/>
      <c r="C344" s="25"/>
      <c r="D344" s="25"/>
      <c r="E344" s="25"/>
    </row>
    <row r="345" spans="2:5" ht="17.25" customHeight="1" x14ac:dyDescent="0.25">
      <c r="B345" s="25"/>
      <c r="C345" s="25"/>
      <c r="D345" s="25"/>
      <c r="E345" s="25"/>
    </row>
    <row r="346" spans="2:5" ht="17.25" customHeight="1" x14ac:dyDescent="0.25">
      <c r="B346" s="25"/>
      <c r="C346" s="25"/>
      <c r="D346" s="25"/>
      <c r="E346" s="25"/>
    </row>
    <row r="347" spans="2:5" ht="17.25" customHeight="1" x14ac:dyDescent="0.25">
      <c r="B347" s="25"/>
      <c r="C347" s="25"/>
      <c r="D347" s="25"/>
      <c r="E347" s="25"/>
    </row>
    <row r="348" spans="2:5" ht="17.25" customHeight="1" x14ac:dyDescent="0.25">
      <c r="B348" s="25"/>
      <c r="C348" s="25"/>
      <c r="D348" s="25"/>
      <c r="E348" s="25"/>
    </row>
    <row r="349" spans="2:5" ht="17.25" customHeight="1" x14ac:dyDescent="0.25">
      <c r="B349" s="25"/>
      <c r="C349" s="25"/>
      <c r="D349" s="25"/>
      <c r="E349" s="25"/>
    </row>
    <row r="350" spans="2:5" ht="17.25" customHeight="1" x14ac:dyDescent="0.25">
      <c r="B350" s="25"/>
      <c r="C350" s="25"/>
      <c r="D350" s="25"/>
      <c r="E350" s="25"/>
    </row>
    <row r="351" spans="2:5" ht="17.25" customHeight="1" x14ac:dyDescent="0.25">
      <c r="B351" s="25"/>
      <c r="C351" s="25"/>
      <c r="D351" s="25"/>
      <c r="E351" s="25"/>
    </row>
    <row r="352" spans="2:5" ht="17.25" customHeight="1" x14ac:dyDescent="0.25">
      <c r="B352" s="25"/>
      <c r="C352" s="25"/>
      <c r="D352" s="25"/>
      <c r="E352" s="25"/>
    </row>
    <row r="353" spans="2:5" ht="17.25" customHeight="1" x14ac:dyDescent="0.25">
      <c r="B353" s="25"/>
      <c r="C353" s="25"/>
      <c r="D353" s="25"/>
      <c r="E353" s="25"/>
    </row>
    <row r="354" spans="2:5" ht="17.25" customHeight="1" x14ac:dyDescent="0.25">
      <c r="B354" s="25"/>
      <c r="C354" s="25"/>
      <c r="D354" s="25"/>
      <c r="E354" s="25"/>
    </row>
    <row r="355" spans="2:5" ht="17.25" customHeight="1" x14ac:dyDescent="0.25">
      <c r="B355" s="25"/>
      <c r="C355" s="25"/>
      <c r="D355" s="25"/>
      <c r="E355" s="25"/>
    </row>
    <row r="356" spans="2:5" ht="17.25" customHeight="1" x14ac:dyDescent="0.25">
      <c r="B356" s="25"/>
      <c r="C356" s="25"/>
      <c r="D356" s="25"/>
      <c r="E356" s="25"/>
    </row>
    <row r="357" spans="2:5" ht="17.25" customHeight="1" x14ac:dyDescent="0.25">
      <c r="B357" s="25"/>
      <c r="C357" s="25"/>
      <c r="D357" s="25"/>
      <c r="E357" s="25"/>
    </row>
    <row r="358" spans="2:5" ht="17.25" customHeight="1" x14ac:dyDescent="0.25">
      <c r="B358" s="25"/>
      <c r="C358" s="25"/>
      <c r="D358" s="25"/>
      <c r="E358" s="25"/>
    </row>
    <row r="359" spans="2:5" ht="17.25" customHeight="1" x14ac:dyDescent="0.25">
      <c r="B359" s="25"/>
      <c r="C359" s="25"/>
      <c r="D359" s="25"/>
      <c r="E359" s="25"/>
    </row>
    <row r="360" spans="2:5" ht="17.25" customHeight="1" x14ac:dyDescent="0.25">
      <c r="B360" s="25"/>
      <c r="C360" s="25"/>
      <c r="D360" s="25"/>
      <c r="E360" s="25"/>
    </row>
    <row r="361" spans="2:5" ht="17.25" customHeight="1" x14ac:dyDescent="0.25">
      <c r="B361" s="25"/>
      <c r="C361" s="25"/>
      <c r="D361" s="25"/>
      <c r="E361" s="25"/>
    </row>
    <row r="362" spans="2:5" ht="17.25" customHeight="1" x14ac:dyDescent="0.25">
      <c r="B362" s="25"/>
      <c r="C362" s="25"/>
      <c r="D362" s="25"/>
      <c r="E362" s="25"/>
    </row>
    <row r="363" spans="2:5" ht="17.25" customHeight="1" x14ac:dyDescent="0.25">
      <c r="B363" s="25"/>
      <c r="C363" s="25"/>
      <c r="D363" s="25"/>
      <c r="E363" s="25"/>
    </row>
    <row r="364" spans="2:5" ht="17.25" customHeight="1" x14ac:dyDescent="0.25">
      <c r="B364" s="25"/>
      <c r="C364" s="25"/>
      <c r="D364" s="25"/>
      <c r="E364" s="25"/>
    </row>
    <row r="365" spans="2:5" ht="17.25" customHeight="1" x14ac:dyDescent="0.25">
      <c r="B365" s="25"/>
      <c r="C365" s="25"/>
      <c r="D365" s="25"/>
      <c r="E365" s="25"/>
    </row>
    <row r="366" spans="2:5" ht="17.25" customHeight="1" x14ac:dyDescent="0.25">
      <c r="B366" s="25"/>
      <c r="C366" s="25"/>
      <c r="D366" s="25"/>
      <c r="E366" s="25"/>
    </row>
    <row r="367" spans="2:5" ht="17.25" customHeight="1" x14ac:dyDescent="0.25">
      <c r="B367" s="25"/>
      <c r="C367" s="25"/>
      <c r="D367" s="25"/>
      <c r="E367" s="25"/>
    </row>
    <row r="368" spans="2:5" ht="17.25" customHeight="1" x14ac:dyDescent="0.25">
      <c r="B368" s="25"/>
      <c r="C368" s="25"/>
      <c r="D368" s="25"/>
      <c r="E368" s="25"/>
    </row>
    <row r="369" spans="2:5" ht="17.25" customHeight="1" x14ac:dyDescent="0.25">
      <c r="B369" s="25"/>
      <c r="C369" s="25"/>
      <c r="D369" s="25"/>
      <c r="E369" s="25"/>
    </row>
    <row r="370" spans="2:5" ht="17.25" customHeight="1" x14ac:dyDescent="0.25">
      <c r="B370" s="25"/>
      <c r="C370" s="25"/>
      <c r="D370" s="25"/>
      <c r="E370" s="25"/>
    </row>
    <row r="371" spans="2:5" ht="17.25" customHeight="1" x14ac:dyDescent="0.25">
      <c r="B371" s="25"/>
      <c r="C371" s="25"/>
      <c r="D371" s="25"/>
      <c r="E371" s="25"/>
    </row>
    <row r="372" spans="2:5" ht="17.25" customHeight="1" x14ac:dyDescent="0.25">
      <c r="B372" s="25"/>
      <c r="C372" s="25"/>
      <c r="D372" s="25"/>
      <c r="E372" s="25"/>
    </row>
    <row r="373" spans="2:5" ht="17.25" customHeight="1" x14ac:dyDescent="0.25">
      <c r="B373" s="25"/>
      <c r="C373" s="25"/>
      <c r="D373" s="25"/>
      <c r="E373" s="25"/>
    </row>
    <row r="374" spans="2:5" ht="17.25" customHeight="1" x14ac:dyDescent="0.25">
      <c r="B374" s="25"/>
      <c r="C374" s="25"/>
      <c r="D374" s="25"/>
      <c r="E374" s="25"/>
    </row>
    <row r="375" spans="2:5" ht="17.25" customHeight="1" x14ac:dyDescent="0.25">
      <c r="B375" s="25"/>
      <c r="C375" s="25"/>
      <c r="D375" s="25"/>
      <c r="E375" s="25"/>
    </row>
    <row r="376" spans="2:5" ht="17.25" customHeight="1" x14ac:dyDescent="0.25">
      <c r="B376" s="25"/>
      <c r="C376" s="25"/>
      <c r="D376" s="25"/>
      <c r="E376" s="25"/>
    </row>
    <row r="377" spans="2:5" ht="17.25" customHeight="1" x14ac:dyDescent="0.25">
      <c r="B377" s="25"/>
      <c r="C377" s="25"/>
      <c r="D377" s="25"/>
      <c r="E377" s="25"/>
    </row>
    <row r="378" spans="2:5" ht="17.25" customHeight="1" x14ac:dyDescent="0.25">
      <c r="B378" s="25"/>
      <c r="C378" s="25"/>
      <c r="D378" s="25"/>
      <c r="E378" s="25"/>
    </row>
    <row r="379" spans="2:5" ht="17.25" customHeight="1" x14ac:dyDescent="0.25">
      <c r="B379" s="25"/>
      <c r="C379" s="25"/>
      <c r="D379" s="25"/>
      <c r="E379" s="25"/>
    </row>
    <row r="380" spans="2:5" ht="17.25" customHeight="1" x14ac:dyDescent="0.25">
      <c r="B380" s="25"/>
      <c r="C380" s="25"/>
      <c r="D380" s="25"/>
      <c r="E380" s="25"/>
    </row>
    <row r="381" spans="2:5" ht="17.25" customHeight="1" x14ac:dyDescent="0.25">
      <c r="B381" s="25"/>
      <c r="C381" s="25"/>
      <c r="D381" s="25"/>
      <c r="E381" s="25"/>
    </row>
    <row r="382" spans="2:5" ht="17.25" customHeight="1" x14ac:dyDescent="0.25">
      <c r="B382" s="25"/>
      <c r="C382" s="25"/>
      <c r="D382" s="25"/>
      <c r="E382" s="25"/>
    </row>
    <row r="383" spans="2:5" ht="17.25" customHeight="1" x14ac:dyDescent="0.25">
      <c r="B383" s="25"/>
      <c r="C383" s="25"/>
      <c r="D383" s="25"/>
      <c r="E383" s="25"/>
    </row>
    <row r="384" spans="2:5" ht="17.25" customHeight="1" x14ac:dyDescent="0.25">
      <c r="B384" s="25"/>
      <c r="C384" s="25"/>
      <c r="D384" s="25"/>
      <c r="E384" s="25"/>
    </row>
    <row r="385" spans="2:5" ht="17.25" customHeight="1" x14ac:dyDescent="0.25">
      <c r="B385" s="25"/>
      <c r="C385" s="25"/>
      <c r="D385" s="25"/>
      <c r="E385" s="25"/>
    </row>
    <row r="386" spans="2:5" ht="17.25" customHeight="1" x14ac:dyDescent="0.25">
      <c r="B386" s="25"/>
      <c r="C386" s="25"/>
      <c r="D386" s="25"/>
      <c r="E386" s="25"/>
    </row>
    <row r="387" spans="2:5" ht="17.25" customHeight="1" x14ac:dyDescent="0.25">
      <c r="B387" s="25"/>
      <c r="C387" s="25"/>
      <c r="D387" s="25"/>
      <c r="E387" s="25"/>
    </row>
    <row r="388" spans="2:5" ht="17.25" customHeight="1" x14ac:dyDescent="0.25">
      <c r="B388" s="25"/>
      <c r="C388" s="25"/>
      <c r="D388" s="25"/>
      <c r="E388" s="25"/>
    </row>
    <row r="389" spans="2:5" ht="17.25" customHeight="1" x14ac:dyDescent="0.25">
      <c r="B389" s="25"/>
      <c r="C389" s="25"/>
      <c r="D389" s="25"/>
      <c r="E389" s="25"/>
    </row>
    <row r="390" spans="2:5" ht="17.25" customHeight="1" x14ac:dyDescent="0.25">
      <c r="B390" s="25"/>
      <c r="C390" s="25"/>
      <c r="D390" s="25"/>
      <c r="E390" s="25"/>
    </row>
    <row r="391" spans="2:5" ht="17.25" customHeight="1" x14ac:dyDescent="0.25">
      <c r="B391" s="25"/>
      <c r="C391" s="25"/>
      <c r="D391" s="25"/>
      <c r="E391" s="25"/>
    </row>
    <row r="392" spans="2:5" ht="17.25" customHeight="1" x14ac:dyDescent="0.25">
      <c r="B392" s="25"/>
      <c r="C392" s="25"/>
      <c r="D392" s="25"/>
      <c r="E392" s="25"/>
    </row>
    <row r="393" spans="2:5" ht="17.25" customHeight="1" x14ac:dyDescent="0.25">
      <c r="B393" s="25"/>
      <c r="C393" s="25"/>
      <c r="D393" s="25"/>
      <c r="E393" s="25"/>
    </row>
  </sheetData>
  <mergeCells count="76">
    <mergeCell ref="B158:E158"/>
    <mergeCell ref="C160:D160"/>
    <mergeCell ref="C161:D161"/>
    <mergeCell ref="C162:D162"/>
    <mergeCell ref="C151:D151"/>
    <mergeCell ref="C152:D152"/>
    <mergeCell ref="C153:D153"/>
    <mergeCell ref="B154:D154"/>
    <mergeCell ref="C155:D155"/>
    <mergeCell ref="B156:D156"/>
    <mergeCell ref="C150:D150"/>
    <mergeCell ref="C126:D126"/>
    <mergeCell ref="C127:D127"/>
    <mergeCell ref="C128:D128"/>
    <mergeCell ref="C129:D129"/>
    <mergeCell ref="C130:D130"/>
    <mergeCell ref="B131:D131"/>
    <mergeCell ref="B134:E134"/>
    <mergeCell ref="B143:C143"/>
    <mergeCell ref="B146:E146"/>
    <mergeCell ref="C148:D148"/>
    <mergeCell ref="C149:D149"/>
    <mergeCell ref="C125:D125"/>
    <mergeCell ref="B95:E95"/>
    <mergeCell ref="B105:C105"/>
    <mergeCell ref="B107:C107"/>
    <mergeCell ref="B109:D109"/>
    <mergeCell ref="B113:C113"/>
    <mergeCell ref="B115:E115"/>
    <mergeCell ref="C117:D117"/>
    <mergeCell ref="C118:D118"/>
    <mergeCell ref="C119:D119"/>
    <mergeCell ref="B120:D120"/>
    <mergeCell ref="B123:E123"/>
    <mergeCell ref="B93:E93"/>
    <mergeCell ref="C68:D68"/>
    <mergeCell ref="C69:D69"/>
    <mergeCell ref="B70:D70"/>
    <mergeCell ref="B72:E72"/>
    <mergeCell ref="C74:D74"/>
    <mergeCell ref="C75:D75"/>
    <mergeCell ref="C76:D76"/>
    <mergeCell ref="C77:D77"/>
    <mergeCell ref="B78:D78"/>
    <mergeCell ref="B81:E81"/>
    <mergeCell ref="B90:D90"/>
    <mergeCell ref="C67:D67"/>
    <mergeCell ref="B36:E36"/>
    <mergeCell ref="B41:C41"/>
    <mergeCell ref="B43:D43"/>
    <mergeCell ref="B45:E45"/>
    <mergeCell ref="B56:C56"/>
    <mergeCell ref="B58:E58"/>
    <mergeCell ref="C62:D62"/>
    <mergeCell ref="C63:D63"/>
    <mergeCell ref="C64:D64"/>
    <mergeCell ref="C65:D65"/>
    <mergeCell ref="C66:D66"/>
    <mergeCell ref="B34:E34"/>
    <mergeCell ref="D10:E10"/>
    <mergeCell ref="D11:E11"/>
    <mergeCell ref="D13:E13"/>
    <mergeCell ref="D14:E14"/>
    <mergeCell ref="D15:E15"/>
    <mergeCell ref="D16:E16"/>
    <mergeCell ref="D17:E17"/>
    <mergeCell ref="D18:E18"/>
    <mergeCell ref="D19:E19"/>
    <mergeCell ref="B22:E22"/>
    <mergeCell ref="B31:D31"/>
    <mergeCell ref="D9:E9"/>
    <mergeCell ref="B2:E2"/>
    <mergeCell ref="B3:E3"/>
    <mergeCell ref="B4:E4"/>
    <mergeCell ref="B6:E6"/>
    <mergeCell ref="D8:E8"/>
  </mergeCells>
  <pageMargins left="0.7" right="0.7" top="0.75" bottom="0.75" header="0.511811023622047" footer="0.511811023622047"/>
  <pageSetup paperSize="9" fitToHeight="0" orientation="portrait" horizontalDpi="300" verticalDpi="30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11</vt:i4>
      </vt:variant>
    </vt:vector>
  </HeadingPairs>
  <TitlesOfParts>
    <vt:vector size="27" baseType="lpstr">
      <vt:lpstr>Resumo</vt:lpstr>
      <vt:lpstr>Parâmetros</vt:lpstr>
      <vt:lpstr>Assis C. 44h</vt:lpstr>
      <vt:lpstr>Cascavel 44h</vt:lpstr>
      <vt:lpstr>Dois Vizinhos 44h</vt:lpstr>
      <vt:lpstr>Foz do Iguaçu 44h</vt:lpstr>
      <vt:lpstr>Francisco Beltrão 44h</vt:lpstr>
      <vt:lpstr>Guarapuava 44h</vt:lpstr>
      <vt:lpstr>Laranjeiras 44h</vt:lpstr>
      <vt:lpstr>Marechal C. Rondon 44h</vt:lpstr>
      <vt:lpstr>Palmas 44h</vt:lpstr>
      <vt:lpstr>Pato Branco 44h</vt:lpstr>
      <vt:lpstr>Toledo 44h</vt:lpstr>
      <vt:lpstr>Uniformes</vt:lpstr>
      <vt:lpstr>Equipamentos</vt:lpstr>
      <vt:lpstr>EPIs</vt:lpstr>
      <vt:lpstr>'Assis C. 44h'!Area_de_impressao</vt:lpstr>
      <vt:lpstr>'Cascavel 44h'!Area_de_impressao</vt:lpstr>
      <vt:lpstr>'Dois Vizinhos 44h'!Area_de_impressao</vt:lpstr>
      <vt:lpstr>'Foz do Iguaçu 44h'!Area_de_impressao</vt:lpstr>
      <vt:lpstr>'Francisco Beltrão 44h'!Area_de_impressao</vt:lpstr>
      <vt:lpstr>'Guarapuava 44h'!Area_de_impressao</vt:lpstr>
      <vt:lpstr>'Laranjeiras 44h'!Area_de_impressao</vt:lpstr>
      <vt:lpstr>'Marechal C. Rondon 44h'!Area_de_impressao</vt:lpstr>
      <vt:lpstr>'Palmas 44h'!Area_de_impressao</vt:lpstr>
      <vt:lpstr>'Pato Branco 44h'!Area_de_impressao</vt:lpstr>
      <vt:lpstr>'Toledo 44h'!Area_de_impressao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Fernanda De Almeida Santana</cp:lastModifiedBy>
  <cp:revision>1</cp:revision>
  <dcterms:created xsi:type="dcterms:W3CDTF">2006-09-16T00:00:00Z</dcterms:created>
  <dcterms:modified xsi:type="dcterms:W3CDTF">2022-11-10T18:49:17Z</dcterms:modified>
  <dc:language>pt-BR</dc:language>
</cp:coreProperties>
</file>