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T Alex\2022\MINUTA - PREGÃO - 2022\282795\Pregão 48-2022\"/>
    </mc:Choice>
  </mc:AlternateContent>
  <bookViews>
    <workbookView xWindow="0" yWindow="0" windowWidth="28800" windowHeight="12435"/>
  </bookViews>
  <sheets>
    <sheet name="Resumo" sheetId="1" r:id="rId1"/>
    <sheet name="Bombeiro Civil - Curitiba" sheetId="2" r:id="rId2"/>
    <sheet name="Bombeiro Civil - Londrina" sheetId="3" state="hidden" r:id="rId3"/>
    <sheet name="Uniformes - EPIs -Crachá" sheetId="4" r:id="rId4"/>
    <sheet name="EPI COVID" sheetId="5" r:id="rId5"/>
  </sheets>
  <definedNames>
    <definedName name="AGENTE_D_VAZIA">#REF!</definedName>
    <definedName name="_xlnm.Print_Area" localSheetId="2">'Bombeiro Civil - Londrina'!$A$1:$J$138</definedName>
    <definedName name="_xlnm.Print_Area" localSheetId="3">'Uniformes - EPIs -Crachá'!$B$3:$K$68</definedName>
    <definedName name="dedede">#REF!</definedName>
    <definedName name="dia">#REF!</definedName>
    <definedName name="Escala_Oficial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2">#REF!</definedName>
    <definedName name="Excel_BuiltIn_Print_Area_3_1">#REF!</definedName>
    <definedName name="Excel_BuiltIn_Print_Area_4_1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6_1">#REF!</definedName>
    <definedName name="Excel_BuiltIn_Print_Area_7_1">#REF!</definedName>
    <definedName name="Excel_BuiltIn_Print_Area_8_1">#REF!</definedName>
    <definedName name="Excel_BuiltIn_Print_Titles_1_1">#REF!</definedName>
    <definedName name="Excel_BuiltIn_Print_Titles_1_1_1">#REF!</definedName>
    <definedName name="fdkewfjnewfnew">#REF!</definedName>
    <definedName name="jyfrmujyrm">#REF!</definedName>
    <definedName name="lista1">#REF!</definedName>
    <definedName name="lista2">#REF!</definedName>
    <definedName name="nome">#REF!</definedName>
    <definedName name="PPPAs">#REF!</definedName>
    <definedName name="Print_Titles" localSheetId="2">'Bombeiro Civil - Londrina'!$1:$1</definedName>
    <definedName name="res">#REF!</definedName>
    <definedName name="resumo">#REF!</definedName>
    <definedName name="sdsd">#REF!</definedName>
    <definedName name="Telefonista_VAZIA">#REF!</definedName>
    <definedName name="Teste">#REF!</definedName>
  </definedNames>
  <calcPr calcId="152511"/>
</workbook>
</file>

<file path=xl/calcChain.xml><?xml version="1.0" encoding="utf-8"?>
<calcChain xmlns="http://schemas.openxmlformats.org/spreadsheetml/2006/main">
  <c r="I14" i="1" l="1"/>
  <c r="H122" i="2" l="1"/>
  <c r="H79" i="2"/>
  <c r="H80" i="2" s="1"/>
  <c r="H81" i="2"/>
  <c r="H82" i="2"/>
  <c r="H84" i="2"/>
  <c r="H95" i="2"/>
  <c r="H96" i="2"/>
  <c r="H97" i="2"/>
  <c r="H94" i="2"/>
  <c r="H93" i="2"/>
  <c r="H92" i="2"/>
  <c r="H37" i="2" l="1"/>
  <c r="H36" i="2"/>
  <c r="H38" i="2" s="1"/>
  <c r="H61" i="2" l="1"/>
  <c r="I61" i="2" s="1"/>
  <c r="H62" i="2" s="1"/>
  <c r="I62" i="2" s="1"/>
  <c r="I28" i="2" l="1"/>
  <c r="I60" i="2" s="1"/>
  <c r="H53" i="2"/>
  <c r="H83" i="2" s="1"/>
  <c r="H85" i="2" s="1"/>
  <c r="I29" i="2" l="1"/>
  <c r="I30" i="2" s="1"/>
  <c r="I131" i="2" s="1"/>
  <c r="H98" i="2"/>
  <c r="D21" i="5"/>
  <c r="C21" i="5"/>
  <c r="C16" i="5"/>
  <c r="K4" i="5"/>
  <c r="L4" i="5" s="1"/>
  <c r="D8" i="5" s="1"/>
  <c r="E8" i="5" s="1"/>
  <c r="E9" i="5" s="1"/>
  <c r="E10" i="5" s="1"/>
  <c r="C59" i="4"/>
  <c r="H59" i="4" s="1"/>
  <c r="G44" i="4"/>
  <c r="G45" i="4" s="1"/>
  <c r="G46" i="4" s="1"/>
  <c r="F44" i="4"/>
  <c r="F45" i="4" s="1"/>
  <c r="F46" i="4" s="1"/>
  <c r="E44" i="4"/>
  <c r="E45" i="4" s="1"/>
  <c r="E46" i="4" s="1"/>
  <c r="D44" i="4"/>
  <c r="D45" i="4" s="1"/>
  <c r="D46" i="4" s="1"/>
  <c r="C44" i="4"/>
  <c r="C45" i="4" s="1"/>
  <c r="I25" i="4"/>
  <c r="I26" i="4" s="1"/>
  <c r="J24" i="4"/>
  <c r="J25" i="4" s="1"/>
  <c r="J26" i="4" s="1"/>
  <c r="I24" i="4"/>
  <c r="H24" i="4"/>
  <c r="H25" i="4" s="1"/>
  <c r="H26" i="4" s="1"/>
  <c r="G24" i="4"/>
  <c r="G25" i="4" s="1"/>
  <c r="G26" i="4" s="1"/>
  <c r="F24" i="4"/>
  <c r="F25" i="4" s="1"/>
  <c r="F26" i="4" s="1"/>
  <c r="E24" i="4"/>
  <c r="E25" i="4" s="1"/>
  <c r="E26" i="4" s="1"/>
  <c r="D24" i="4"/>
  <c r="D25" i="4" s="1"/>
  <c r="D26" i="4" s="1"/>
  <c r="C24" i="4"/>
  <c r="C25" i="4" s="1"/>
  <c r="K189" i="3"/>
  <c r="K181" i="3"/>
  <c r="F115" i="3"/>
  <c r="H113" i="3"/>
  <c r="H112" i="3"/>
  <c r="H109" i="3"/>
  <c r="H116" i="3" s="1"/>
  <c r="H96" i="3"/>
  <c r="H94" i="3"/>
  <c r="H81" i="3"/>
  <c r="H73" i="3"/>
  <c r="H65" i="3"/>
  <c r="H49" i="3"/>
  <c r="I49" i="3" s="1"/>
  <c r="H48" i="3"/>
  <c r="I48" i="3" s="1"/>
  <c r="H47" i="3"/>
  <c r="I47" i="3" s="1"/>
  <c r="I50" i="3" s="1"/>
  <c r="I124" i="3" s="1"/>
  <c r="I40" i="3"/>
  <c r="I39" i="3"/>
  <c r="I38" i="3"/>
  <c r="H37" i="3"/>
  <c r="I37" i="3" s="1"/>
  <c r="H36" i="3"/>
  <c r="I36" i="3" s="1"/>
  <c r="I35" i="3"/>
  <c r="I29" i="3"/>
  <c r="I30" i="3" s="1"/>
  <c r="H121" i="2"/>
  <c r="I111" i="2"/>
  <c r="I65" i="2"/>
  <c r="I64" i="2"/>
  <c r="I63" i="2"/>
  <c r="I72" i="3" l="1"/>
  <c r="I60" i="3"/>
  <c r="I96" i="3"/>
  <c r="H75" i="3"/>
  <c r="C60" i="4"/>
  <c r="C61" i="4" s="1"/>
  <c r="H61" i="4" s="1"/>
  <c r="C65" i="4" s="1"/>
  <c r="H74" i="3"/>
  <c r="I74" i="3" s="1"/>
  <c r="I94" i="3"/>
  <c r="H99" i="2"/>
  <c r="I99" i="2" s="1"/>
  <c r="I66" i="2"/>
  <c r="I74" i="2" s="1"/>
  <c r="I83" i="2"/>
  <c r="I80" i="2"/>
  <c r="I84" i="2"/>
  <c r="I37" i="2"/>
  <c r="I36" i="2"/>
  <c r="I97" i="3"/>
  <c r="I83" i="3"/>
  <c r="I80" i="3"/>
  <c r="I71" i="3"/>
  <c r="I73" i="3" s="1"/>
  <c r="I75" i="3" s="1"/>
  <c r="I63" i="3"/>
  <c r="I59" i="3"/>
  <c r="I93" i="3"/>
  <c r="I85" i="3"/>
  <c r="I61" i="3"/>
  <c r="I57" i="3"/>
  <c r="I122" i="3"/>
  <c r="I82" i="3"/>
  <c r="I62" i="3"/>
  <c r="I58" i="3"/>
  <c r="I95" i="3"/>
  <c r="I92" i="3"/>
  <c r="I84" i="3"/>
  <c r="I64" i="3"/>
  <c r="D15" i="5"/>
  <c r="D14" i="5"/>
  <c r="E11" i="5"/>
  <c r="C26" i="4"/>
  <c r="K26" i="4" s="1"/>
  <c r="C66" i="4" s="1"/>
  <c r="K25" i="4"/>
  <c r="I41" i="3"/>
  <c r="I123" i="3" s="1"/>
  <c r="I81" i="3"/>
  <c r="H45" i="4"/>
  <c r="C46" i="4"/>
  <c r="H46" i="4" s="1"/>
  <c r="H112" i="2" s="1"/>
  <c r="I112" i="2" s="1"/>
  <c r="H98" i="3"/>
  <c r="K24" i="4"/>
  <c r="H44" i="4"/>
  <c r="H60" i="4"/>
  <c r="H87" i="3"/>
  <c r="H99" i="3"/>
  <c r="I99" i="3" s="1"/>
  <c r="H110" i="2" l="1"/>
  <c r="I110" i="2" s="1"/>
  <c r="I113" i="2" s="1"/>
  <c r="I135" i="2" s="1"/>
  <c r="I98" i="3"/>
  <c r="I100" i="3" s="1"/>
  <c r="I126" i="3"/>
  <c r="I106" i="3" s="1"/>
  <c r="H100" i="2"/>
  <c r="I38" i="2"/>
  <c r="I79" i="2"/>
  <c r="I97" i="2"/>
  <c r="I93" i="2"/>
  <c r="I82" i="2"/>
  <c r="I92" i="2"/>
  <c r="I95" i="2"/>
  <c r="I81" i="2"/>
  <c r="I94" i="2"/>
  <c r="I96" i="2"/>
  <c r="H100" i="3"/>
  <c r="E14" i="5"/>
  <c r="E15" i="5"/>
  <c r="I87" i="3"/>
  <c r="D16" i="5"/>
  <c r="D22" i="5" s="1"/>
  <c r="I23" i="1" s="1"/>
  <c r="I65" i="3"/>
  <c r="E16" i="5" l="1"/>
  <c r="I98" i="2"/>
  <c r="I100" i="2" s="1"/>
  <c r="I104" i="2" s="1"/>
  <c r="I85" i="2"/>
  <c r="I133" i="2" s="1"/>
  <c r="I72" i="2"/>
  <c r="I40" i="2"/>
  <c r="I125" i="3"/>
  <c r="I107" i="3"/>
  <c r="I108" i="3" s="1"/>
  <c r="I109" i="3" s="1"/>
  <c r="E22" i="5"/>
  <c r="D20" i="5"/>
  <c r="D19" i="5"/>
  <c r="I105" i="2" l="1"/>
  <c r="I134" i="2" s="1"/>
  <c r="I51" i="2"/>
  <c r="I47" i="2"/>
  <c r="I50" i="2"/>
  <c r="I46" i="2"/>
  <c r="I49" i="2"/>
  <c r="I45" i="2"/>
  <c r="I52" i="2"/>
  <c r="I48" i="2"/>
  <c r="I110" i="3"/>
  <c r="I111" i="3" s="1"/>
  <c r="E20" i="5"/>
  <c r="E19" i="5"/>
  <c r="I53" i="2" l="1"/>
  <c r="I73" i="2" s="1"/>
  <c r="I75" i="2" s="1"/>
  <c r="I132" i="2" s="1"/>
  <c r="I136" i="2" s="1"/>
  <c r="I115" i="3"/>
  <c r="I114" i="3"/>
  <c r="I113" i="3"/>
  <c r="I119" i="2" l="1"/>
  <c r="I112" i="3"/>
  <c r="I116" i="3"/>
  <c r="I127" i="3" s="1"/>
  <c r="I128" i="3" s="1"/>
  <c r="H135" i="3" s="1"/>
  <c r="H136" i="3" s="1"/>
  <c r="I120" i="2" l="1"/>
  <c r="I122" i="2" s="1"/>
  <c r="I121" i="2" l="1"/>
  <c r="I125" i="2" s="1"/>
  <c r="I137" i="2" s="1"/>
  <c r="I138" i="2" s="1"/>
  <c r="E11" i="1" s="1"/>
  <c r="I124" i="2"/>
  <c r="I123" i="2"/>
  <c r="I6" i="1" l="1"/>
  <c r="I11" i="1"/>
  <c r="I22" i="1" l="1"/>
  <c r="I24" i="1" s="1"/>
  <c r="I12" i="1"/>
</calcChain>
</file>

<file path=xl/comments1.xml><?xml version="1.0" encoding="utf-8"?>
<comments xmlns="http://schemas.openxmlformats.org/spreadsheetml/2006/main">
  <authors>
    <author/>
  </authors>
  <commentList>
    <comment ref="H82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</commentList>
</comments>
</file>

<file path=xl/comments2.xml><?xml version="1.0" encoding="utf-8"?>
<comments xmlns="http://schemas.openxmlformats.org/spreadsheetml/2006/main">
  <authors>
    <author>tc={00130018-00B2-443E-9D75-00D100080006}</author>
    <author>tc={00A700E8-005E-47C3-ADC4-00B900E5004B}</author>
    <author>tc={00A700B5-00C7-4D74-A732-004D008400A5}</author>
  </authors>
  <commentList>
    <comment ref="I36" authorId="0" shapeId="0">
      <text>
        <r>
          <rPr>
            <b/>
            <sz val="9"/>
            <rFont val="Tahoma"/>
          </rPr>
          <t>Comment:</t>
        </r>
        <r>
          <rPr>
            <sz val="9"/>
            <rFont val="Tahoma"/>
          </rPr>
          <t xml:space="preserve">
Previsto nos Acordos, Convenções ou Sentenças Normativas
em Dissídios. Coletivos.
</t>
        </r>
      </text>
    </comment>
    <comment ref="I38" authorId="1" shapeId="0">
      <text>
        <r>
          <rPr>
            <b/>
            <sz val="9"/>
            <rFont val="Tahoma"/>
          </rPr>
          <t>Comment:</t>
        </r>
        <r>
          <rPr>
            <sz val="9"/>
            <rFont val="Tahoma"/>
          </rPr>
          <t xml:space="preserve">
Previsto nos Acordos, Convenções ou Sentenças Normativas
em Dissídios. Coletivos.
</t>
        </r>
      </text>
    </comment>
    <comment ref="I40" authorId="2" shapeId="0">
      <text>
        <r>
          <rPr>
            <b/>
            <sz val="9"/>
            <rFont val="Tahoma"/>
          </rPr>
          <t>Comment:</t>
        </r>
        <r>
          <rPr>
            <sz val="9"/>
            <rFont val="Tahoma"/>
          </rPr>
          <t xml:space="preserve">
Previsto nos Acordos, Convenções ou Sentenças Normativas
em Dissídios. Coletivos.
</t>
        </r>
      </text>
    </comment>
  </commentList>
</comments>
</file>

<file path=xl/comments3.xml><?xml version="1.0" encoding="utf-8"?>
<comments xmlns="http://schemas.openxmlformats.org/spreadsheetml/2006/main">
  <authors>
    <author>tc={007800EB-00B7-44C1-8B2C-00C90008004E}</author>
  </authors>
  <commentList>
    <comment ref="G10" authorId="0" shapeId="0">
      <text>
        <r>
          <rPr>
            <b/>
            <sz val="9"/>
            <rFont val="Tahoma"/>
          </rPr>
          <t>Diego Rodrigues:</t>
        </r>
        <r>
          <rPr>
            <sz val="9"/>
            <rFont val="Tahoma"/>
          </rPr>
          <t xml:space="preserve">
Somente uma cotação e no período de 01 ano
</t>
        </r>
      </text>
    </comment>
  </commentList>
</comments>
</file>

<file path=xl/sharedStrings.xml><?xml version="1.0" encoding="utf-8"?>
<sst xmlns="http://schemas.openxmlformats.org/spreadsheetml/2006/main" count="1593" uniqueCount="1325">
  <si>
    <t>1. QUADRO DEMONSTRATIVO DO VALOR GLOBAL DA PROPOSTA</t>
  </si>
  <si>
    <t>VALOR GLOBAL DA PROPOSTA</t>
  </si>
  <si>
    <t>DESCRIÇÃO</t>
  </si>
  <si>
    <t>VALOR (R$)</t>
  </si>
  <si>
    <t>A</t>
  </si>
  <si>
    <t xml:space="preserve">Valor proposto por unidade de medida </t>
  </si>
  <si>
    <t>2. COMPLEMENTO DOS SERVIÇOS DE BOMBEIRO CIVIL - VALOR MENSAL DOS SERVIÇOS</t>
  </si>
  <si>
    <t>ITEM</t>
  </si>
  <si>
    <t>FUNÇÃO</t>
  </si>
  <si>
    <t>PREÇO MENSAL DO POSTO (R$)</t>
  </si>
  <si>
    <t>Nº DE POSTOS</t>
  </si>
  <si>
    <t>SUBTOTAL (R$)</t>
  </si>
  <si>
    <t>Bombeiro Civil - Curitiba</t>
  </si>
  <si>
    <t>C</t>
  </si>
  <si>
    <t>Valor global da proposta (vrº mensal do serviço x nº meses contrato)</t>
  </si>
  <si>
    <t>TOTAL</t>
  </si>
  <si>
    <t>MÃO DE OBRA + MATERIAIS</t>
  </si>
  <si>
    <t>Mão de obra</t>
  </si>
  <si>
    <t>EPI Covid</t>
  </si>
  <si>
    <t>TOTAL MENSAL</t>
  </si>
  <si>
    <t>PODER JUDICIÁRIO</t>
  </si>
  <si>
    <t>JUSTIÇA DO TRABALHO</t>
  </si>
  <si>
    <t>TRIBUNAL REGIONAL DO TRABALHO DA 9ª REGIÃO</t>
  </si>
  <si>
    <t xml:space="preserve">PLANILHA DE CUSTOS E FORMAÇÃO DE PREÇOS   </t>
  </si>
  <si>
    <t>Nº do Processo</t>
  </si>
  <si>
    <t>Licitação Nº</t>
  </si>
  <si>
    <t>Dia ___/___/___ às ___:___ horas.</t>
  </si>
  <si>
    <t>Contratação de serviços terceirizados de Bombeiro Civil para o Tribunal Regional do Trabalho da 9ª Região</t>
  </si>
  <si>
    <t>Data de Apresentação da Proposta (dia/mês/ano)</t>
  </si>
  <si>
    <t>B</t>
  </si>
  <si>
    <t>Município/UF</t>
  </si>
  <si>
    <t>Curitiba/PR</t>
  </si>
  <si>
    <t>Ano Acordo, Convenção ou Sentença Normativa em Dissídio Coletivo</t>
  </si>
  <si>
    <t>2022/2024</t>
  </si>
  <si>
    <t>SIEMACO</t>
  </si>
  <si>
    <t>D</t>
  </si>
  <si>
    <t>Nº de meses de execução contratual</t>
  </si>
  <si>
    <t>MÓDULO DE MÃO -DE-OBRA, VINCULADA À EXECUÇÃO CONTRATUAL</t>
  </si>
  <si>
    <t>Dados Complementares para composição dos custos referente à mão-de-obra</t>
  </si>
  <si>
    <t>Tipo de Serviço</t>
  </si>
  <si>
    <t>Bombeiro Civil</t>
  </si>
  <si>
    <t>Salário Normativo da Categoria Profissional</t>
  </si>
  <si>
    <t>Categoria profissional</t>
  </si>
  <si>
    <t>Data Base da categoria (dia/mês/ano)</t>
  </si>
  <si>
    <t>Módulo 1: COMPOSIÇÃO DA REMUNERAÇÃO</t>
  </si>
  <si>
    <t>Composição da remuneração</t>
  </si>
  <si>
    <t>%</t>
  </si>
  <si>
    <t>Valor (R$)</t>
  </si>
  <si>
    <t>Observações/Fund. Legal/Memória de Cálculo</t>
  </si>
  <si>
    <t>Salário Base</t>
  </si>
  <si>
    <t>Incidência</t>
  </si>
  <si>
    <t>Pesquisa de Mercado</t>
  </si>
  <si>
    <t>Adicional de periculosidade</t>
  </si>
  <si>
    <t>Cláusula 3a § 8o</t>
  </si>
  <si>
    <t>Total da remuneração</t>
  </si>
  <si>
    <t>Módulo 2: BENEFÍCIOS MENSAIS E DIÁRIOS</t>
  </si>
  <si>
    <t>Benefícios Mensais e Diários</t>
  </si>
  <si>
    <t>Quantidade</t>
  </si>
  <si>
    <t>Valor</t>
  </si>
  <si>
    <t>Transporte (Empregado 6% e Empregador 94%)</t>
  </si>
  <si>
    <t>Desconto de 6% sobre o salário do empregado - Lei 7.418/75</t>
  </si>
  <si>
    <t>Auxilio Alimentação</t>
  </si>
  <si>
    <t>Cláusula 13a CCT desc. de 20% do empregado</t>
  </si>
  <si>
    <t>Auxílio Alimentação - Férias</t>
  </si>
  <si>
    <t>1/12</t>
  </si>
  <si>
    <t>Cláusula 13a, §8ª</t>
  </si>
  <si>
    <t>Plano de Saúde</t>
  </si>
  <si>
    <t xml:space="preserve">Cláusula 15a CCT </t>
  </si>
  <si>
    <t>E</t>
  </si>
  <si>
    <t>Assistência Social Familiar - Auxílio Funeral</t>
  </si>
  <si>
    <t>Cláusula 16a CCT  &amp; 1º</t>
  </si>
  <si>
    <t>F</t>
  </si>
  <si>
    <t>Fundo de formação profissional</t>
  </si>
  <si>
    <t xml:space="preserve">Cláusula 22ª CCT </t>
  </si>
  <si>
    <t>Total de benefícios mensais e diários</t>
  </si>
  <si>
    <r>
      <rPr>
        <b/>
        <sz val="12"/>
        <rFont val="Calibri"/>
      </rPr>
      <t>Nota</t>
    </r>
    <r>
      <rPr>
        <sz val="12"/>
        <rFont val="Calibri"/>
      </rPr>
      <t>: o valor informado deverá ser o custo real do insumo (descontado o valor eventualmente pago pelo empregado).</t>
    </r>
  </si>
  <si>
    <t>Módulo 3: INSUMOS DIVERSOS</t>
  </si>
  <si>
    <t>Insumos diversos</t>
  </si>
  <si>
    <t>Mensal</t>
  </si>
  <si>
    <t>Uniformes  e crachá</t>
  </si>
  <si>
    <t>Observar planilhas insumos Supervisor</t>
  </si>
  <si>
    <t>Resolução CSJT 98/2012</t>
  </si>
  <si>
    <t>Utilizou-se o valor praticado em contratos do Tribunal (372,02) e rateou-se pelo número estipulado de funcionários a serem contratados (29) (=372,02/29)</t>
  </si>
  <si>
    <t>Equipamentos</t>
  </si>
  <si>
    <t>Alimentação prestação de serviços 1,5% sobre o valor do salário descrito no item 01 da cláusula 3a por dia (considera-se 22 dias)</t>
  </si>
  <si>
    <t>Total de insumos diversos</t>
  </si>
  <si>
    <r>
      <rPr>
        <b/>
        <sz val="12"/>
        <rFont val="Calibri"/>
      </rPr>
      <t>Nota:</t>
    </r>
    <r>
      <rPr>
        <sz val="12"/>
        <rFont val="Calibri"/>
      </rPr>
      <t xml:space="preserve"> Valores mensais por empregado.</t>
    </r>
  </si>
  <si>
    <t>Módulo 4: ENCARGOS SOCIAIS E TRABALHISTAS E OUTRAS CONTRIBUIÇÕES</t>
  </si>
  <si>
    <t>Submódulo 4.1 - Encargos previdenciários e FGTS:</t>
  </si>
  <si>
    <t>4.1</t>
  </si>
  <si>
    <t>Encargos previdenciários e FGTS:</t>
  </si>
  <si>
    <t xml:space="preserve">INSS </t>
  </si>
  <si>
    <t>Lei 8.212/91 art. 22, I</t>
  </si>
  <si>
    <t xml:space="preserve">SESI ou SESC </t>
  </si>
  <si>
    <t>SENAI ou SENAC</t>
  </si>
  <si>
    <t>INCRA</t>
  </si>
  <si>
    <t>Salário Educação</t>
  </si>
  <si>
    <t>FGTS</t>
  </si>
  <si>
    <t>Lei 8036/90 art. 15 e art. 7º, III da CF</t>
  </si>
  <si>
    <t>G</t>
  </si>
  <si>
    <t>SAT</t>
  </si>
  <si>
    <t>Lei 8.212/91 art. 22, II, "b" e "c"</t>
  </si>
  <si>
    <t>H</t>
  </si>
  <si>
    <t>SEBRAE</t>
  </si>
  <si>
    <r>
      <rPr>
        <b/>
        <sz val="12"/>
        <rFont val="Calibri"/>
      </rPr>
      <t xml:space="preserve">Nota: </t>
    </r>
    <r>
      <rPr>
        <sz val="12"/>
        <rFont val="Calibri"/>
      </rPr>
      <t>(1) - Os percentuais dos encargos previdenciários e FGTS são aqueles estabelecidos pela legislação vigente.</t>
    </r>
  </si>
  <si>
    <r>
      <rPr>
        <b/>
        <sz val="12"/>
        <rFont val="Calibri"/>
      </rPr>
      <t>Nota:</t>
    </r>
    <r>
      <rPr>
        <sz val="12"/>
        <rFont val="Calibri"/>
      </rPr>
      <t xml:space="preserve"> (2) - Percentuais incidentes sobre a remuneração.</t>
    </r>
  </si>
  <si>
    <t>Submódulo 4.2 - 13º Salário e Adicional de Férias:</t>
  </si>
  <si>
    <t>4.2</t>
  </si>
  <si>
    <t>13º Salário e Adicional de Férias:</t>
  </si>
  <si>
    <t>13º Salário - Estudos CNJ 98/2009</t>
  </si>
  <si>
    <t>Adicional de Férias</t>
  </si>
  <si>
    <t>Considerando que na duração de 60 meses o empregado tem 05 meses de férias e labora 56</t>
  </si>
  <si>
    <t>Subtotal</t>
  </si>
  <si>
    <t>Incidência do Submódulo 4.1 sobre 13º Salário</t>
  </si>
  <si>
    <t>Submódulo 4.3 - Provisão para Rescisão</t>
  </si>
  <si>
    <t>4.4</t>
  </si>
  <si>
    <t>Provisão para Rescisão</t>
  </si>
  <si>
    <t>Aviso prévio indenizado - Estimativa de que 83% são demitidos sem justa causa com aviso prévio indenizado</t>
  </si>
  <si>
    <t>Levantamento Trevisan 83% pessoal demitido e não cumpre aviso prévio. 15,76% pede demissão(((30/365,25)/22,25)*12)*0,83*(1-0,1576/22,25*12)</t>
  </si>
  <si>
    <t>Incidência do FGTS sobre o Aviso Prévio Indenizado</t>
  </si>
  <si>
    <t>RAIS tempo médio é de aprox. 1,8 ano (22,25 meses) Lei 12.506/11 acresce 03 dias ao aviso prévio, considerou-se 03 dias. ((3/365,25)*0,05)*100</t>
  </si>
  <si>
    <t>Multa sobre FGTS e contribuições sociais sobre o aviso prévio</t>
  </si>
  <si>
    <t>Lei Complementar 110/2001 e Lei 8.036/90 art. 18§1º - Considerando que 10% dos empregados pedem contas a penalidade recai sobre os 90%. 0,08x0,5x0,9x(1+5/56+5/56+1/3x5/56)</t>
  </si>
  <si>
    <t>Aviso prévio trabalhado - Estudos Trevisan 17% de demitidos que cumprem aviso</t>
  </si>
  <si>
    <t>Art. 7º, XXI, CF/88 art. 477 487 e s.s. da CLT Levantamento Trevisan 20% pessoal demitido e cumpre aviso trabalhado 23,40% ((((7/30)/12)/22,25)*12)*0,17*(1-0,1576/22,25*12)</t>
  </si>
  <si>
    <t>Incidência encargos do submódulo 2.2 s/o Aviso Prévio Trabalhado</t>
  </si>
  <si>
    <t>Multa do FGTS e contribuição social sobre o Aviso Prévio Trabalhado</t>
  </si>
  <si>
    <t>Submódulo 4.4 - Custo de Reposição do Profissional Ausente</t>
  </si>
  <si>
    <t>4.5</t>
  </si>
  <si>
    <t>Composição do Custo de Reposição do Profissional Ausente</t>
  </si>
  <si>
    <t>Férias</t>
  </si>
  <si>
    <t>(1/11)X100=9,09%</t>
  </si>
  <si>
    <t xml:space="preserve">Ausências legais </t>
  </si>
  <si>
    <t>Média de 2,96 dias de faltas= (2,96/30)*(1/12)=0,82%</t>
  </si>
  <si>
    <t>Licença paternidade</t>
  </si>
  <si>
    <t>((5dias/30)/12)x0,015x100= 0,02%</t>
  </si>
  <si>
    <t>Licença maternidade</t>
  </si>
  <si>
    <t>Férias sobre licença maternidade: (0,1212+0,909)x0,01x(4/12))x100</t>
  </si>
  <si>
    <t>Ausência por Acidente de trabalho Lei 6367/76 e art. 473 CLT - Art. 19 a 23 da Lei 8.213/91</t>
  </si>
  <si>
    <t>Estimativa de 0,91 dias por ano ((0,91/30)/12)x100=0,25%</t>
  </si>
  <si>
    <t>Ausência por doença</t>
  </si>
  <si>
    <t>Incidência do submódulo 4.1 sobre o Custo de reposição</t>
  </si>
  <si>
    <t>Módulo 5: CUSTOS INDIRETOS, TRIBUTOS E LUCRO</t>
  </si>
  <si>
    <t>Custos Indiretos, tributos e Lucro</t>
  </si>
  <si>
    <t>Custos Indiretos/Despesas Administrativas</t>
  </si>
  <si>
    <t>Lucro</t>
  </si>
  <si>
    <t>Soma</t>
  </si>
  <si>
    <t>Base de Cálculo Tributos (Subtotal/(1-0,0865)</t>
  </si>
  <si>
    <t>Tributos</t>
  </si>
  <si>
    <t>C1. Tributos Federais (PIS e COFINS)</t>
  </si>
  <si>
    <t>C2. Tributos Estaduais (especificar)</t>
  </si>
  <si>
    <t>C3. Tributos Municipais (ISS)</t>
  </si>
  <si>
    <t>Município:</t>
  </si>
  <si>
    <t>Nota (1) - Custos Indiretos, Tributos e Lucro por empregado.</t>
  </si>
  <si>
    <t>Nota (2) - O valor referente a tributos é obtido aplicando-se o percentual sobre o valor do faturamento.</t>
  </si>
  <si>
    <t>ANEXO III - B - Quadro-resumo do Custo por empregado</t>
  </si>
  <si>
    <t>Mão-de-obra vinculada à execução contratual (valor por empregado)</t>
  </si>
  <si>
    <t>Módulo 1 - Coomposição da remuneração</t>
  </si>
  <si>
    <t>Módulo 2 - Benefícios Mensais e Diários</t>
  </si>
  <si>
    <t>Módulo 3 - Insumos Diversos (uniformes, materiais, equipamentos e outros)</t>
  </si>
  <si>
    <t>Módulo 4 - Encargos Sociais e Trabalhistas</t>
  </si>
  <si>
    <t xml:space="preserve">                                             Subtotal (A+B+C+D)</t>
  </si>
  <si>
    <t>Módulo 5 - Custos indiretos, tributos e lucro</t>
  </si>
  <si>
    <t>Valor total por empregado</t>
  </si>
  <si>
    <t>ANEXO III - D - Quadro -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</si>
  <si>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</si>
  <si>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</si>
  <si>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</si>
  <si>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</si>
  <si>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12 meses do contrato).</t>
  </si>
  <si>
    <t>Nota (1): Informar o valor a unidade de medida por tipo de serviço.</t>
  </si>
  <si>
    <t>PO 28/2019</t>
  </si>
  <si>
    <t>Londrina/PR</t>
  </si>
  <si>
    <t>2019/2021</t>
  </si>
  <si>
    <t xml:space="preserve"> SIMPLES NACIONAL - Isento - Art. 13,§3º da LC nº 123/2006</t>
  </si>
  <si>
    <r>
      <rPr>
        <b/>
        <sz val="11"/>
        <color indexed="65"/>
        <rFont val="Calibri"/>
      </rPr>
      <t xml:space="preserve">PESQUISA DE PREÇOS DO UNIFORME  - </t>
    </r>
    <r>
      <rPr>
        <b/>
        <u/>
        <sz val="11"/>
        <color indexed="65"/>
        <rFont val="Calibri"/>
      </rPr>
      <t xml:space="preserve"> BOMBEIRO CIVIL</t>
    </r>
  </si>
  <si>
    <t>INSUMOS - Uniforme</t>
  </si>
  <si>
    <t>Calças em tecido padrão ripstop;</t>
  </si>
  <si>
    <t>Casaco de frio</t>
  </si>
  <si>
    <t>Pares de meias ou meião em algodão e lycra na cor preta</t>
  </si>
  <si>
    <r>
      <t xml:space="preserve">Botinas ou coturno (material: </t>
    </r>
    <r>
      <rPr>
        <sz val="8"/>
        <rFont val="Tahoma"/>
      </rPr>
      <t>Cabedal em couro nobuk hidrofugado, espessura de 2mm, dublado com tecido de poliéster e colarinho de couro pelica, forração interna de acrílico, com isolamento térmico em EVA, reforço interno de material termoplástico leve e resistente, no bico e calcanhar, solado de borracha maciço, vulcanizado ao cabedal, resistente à corrente elétrica e 100% impermeável)</t>
    </r>
  </si>
  <si>
    <t>Boné com casquete</t>
  </si>
  <si>
    <t>“Gandolas” em tecido padrão ripstop;</t>
  </si>
  <si>
    <t>Camisetas ou camisas vermelhas 100% algodão</t>
  </si>
  <si>
    <t>Cinto em poliéster, com fivela e ponteira na cor prata;</t>
  </si>
  <si>
    <t>Qtde anual</t>
  </si>
  <si>
    <t>FORNECEDOR</t>
  </si>
  <si>
    <t>Colunas1</t>
  </si>
  <si>
    <t>Colunas2</t>
  </si>
  <si>
    <t>Colunas3</t>
  </si>
  <si>
    <t>Colunas4</t>
  </si>
  <si>
    <t>Colunas5</t>
  </si>
  <si>
    <t>Colunas6</t>
  </si>
  <si>
    <t>Colunas7</t>
  </si>
  <si>
    <t>Colunas8</t>
  </si>
  <si>
    <t>Colunas9</t>
  </si>
  <si>
    <t>Colunas10</t>
  </si>
  <si>
    <t>Colunas11</t>
  </si>
  <si>
    <t>Colunas12</t>
  </si>
  <si>
    <t>Colunas13</t>
  </si>
  <si>
    <t>Colunas14</t>
  </si>
  <si>
    <t>Colunas15</t>
  </si>
  <si>
    <t>Colunas16</t>
  </si>
  <si>
    <t>Colunas17</t>
  </si>
  <si>
    <t>Colunas18</t>
  </si>
  <si>
    <t>Colunas19</t>
  </si>
  <si>
    <t>Colunas20</t>
  </si>
  <si>
    <t>Colunas21</t>
  </si>
  <si>
    <t>Colunas22</t>
  </si>
  <si>
    <t>Colunas23</t>
  </si>
  <si>
    <t>Colunas24</t>
  </si>
  <si>
    <t>Colunas25</t>
  </si>
  <si>
    <t>Colunas26</t>
  </si>
  <si>
    <t>Colunas27</t>
  </si>
  <si>
    <t>Colunas28</t>
  </si>
  <si>
    <t>Colunas29</t>
  </si>
  <si>
    <t>Colunas30</t>
  </si>
  <si>
    <t>Colunas31</t>
  </si>
  <si>
    <t>Colunas32</t>
  </si>
  <si>
    <t>Colunas33</t>
  </si>
  <si>
    <t>Colunas34</t>
  </si>
  <si>
    <t>Colunas35</t>
  </si>
  <si>
    <t>Colunas36</t>
  </si>
  <si>
    <t>Colunas37</t>
  </si>
  <si>
    <t>Colunas38</t>
  </si>
  <si>
    <t>Colunas39</t>
  </si>
  <si>
    <t>Colunas40</t>
  </si>
  <si>
    <t>Colunas41</t>
  </si>
  <si>
    <t>Colunas42</t>
  </si>
  <si>
    <t>Colunas43</t>
  </si>
  <si>
    <t>Colunas44</t>
  </si>
  <si>
    <t>Colunas45</t>
  </si>
  <si>
    <t>Colunas46</t>
  </si>
  <si>
    <t>Colunas47</t>
  </si>
  <si>
    <t>Colunas48</t>
  </si>
  <si>
    <t>Colunas49</t>
  </si>
  <si>
    <t>Colunas50</t>
  </si>
  <si>
    <t>Colunas51</t>
  </si>
  <si>
    <t>Colunas52</t>
  </si>
  <si>
    <t>Colunas53</t>
  </si>
  <si>
    <t>Colunas54</t>
  </si>
  <si>
    <t>Colunas55</t>
  </si>
  <si>
    <t>Colunas56</t>
  </si>
  <si>
    <t>Colunas57</t>
  </si>
  <si>
    <t>Colunas58</t>
  </si>
  <si>
    <t>Colunas59</t>
  </si>
  <si>
    <t>Colunas60</t>
  </si>
  <si>
    <t>Colunas61</t>
  </si>
  <si>
    <t>Colunas62</t>
  </si>
  <si>
    <t>Colunas63</t>
  </si>
  <si>
    <t>Colunas64</t>
  </si>
  <si>
    <t>Colunas65</t>
  </si>
  <si>
    <t>Colunas66</t>
  </si>
  <si>
    <t>Colunas67</t>
  </si>
  <si>
    <t>Colunas68</t>
  </si>
  <si>
    <t>Colunas69</t>
  </si>
  <si>
    <t>Colunas70</t>
  </si>
  <si>
    <t>Colunas71</t>
  </si>
  <si>
    <t>Colunas72</t>
  </si>
  <si>
    <t>Colunas73</t>
  </si>
  <si>
    <t>Colunas74</t>
  </si>
  <si>
    <t>Colunas75</t>
  </si>
  <si>
    <t>Colunas76</t>
  </si>
  <si>
    <t>Colunas77</t>
  </si>
  <si>
    <t>Colunas78</t>
  </si>
  <si>
    <t>Colunas79</t>
  </si>
  <si>
    <t>Colunas80</t>
  </si>
  <si>
    <t>Colunas81</t>
  </si>
  <si>
    <t>Colunas82</t>
  </si>
  <si>
    <t>Colunas83</t>
  </si>
  <si>
    <t>Colunas84</t>
  </si>
  <si>
    <t>Colunas85</t>
  </si>
  <si>
    <t>Colunas86</t>
  </si>
  <si>
    <t>Colunas87</t>
  </si>
  <si>
    <t>Colunas88</t>
  </si>
  <si>
    <t>Colunas89</t>
  </si>
  <si>
    <t>Colunas90</t>
  </si>
  <si>
    <t>Colunas91</t>
  </si>
  <si>
    <t>Colunas92</t>
  </si>
  <si>
    <t>Colunas93</t>
  </si>
  <si>
    <t>Colunas94</t>
  </si>
  <si>
    <t>Colunas95</t>
  </si>
  <si>
    <t>Colunas96</t>
  </si>
  <si>
    <t>Colunas97</t>
  </si>
  <si>
    <t>Colunas98</t>
  </si>
  <si>
    <t>Colunas99</t>
  </si>
  <si>
    <t>Colunas100</t>
  </si>
  <si>
    <t>Colunas101</t>
  </si>
  <si>
    <t>Colunas102</t>
  </si>
  <si>
    <t>Colunas103</t>
  </si>
  <si>
    <t>Colunas104</t>
  </si>
  <si>
    <t>Colunas105</t>
  </si>
  <si>
    <t>Colunas106</t>
  </si>
  <si>
    <t>Colunas107</t>
  </si>
  <si>
    <t>Colunas108</t>
  </si>
  <si>
    <t>Colunas109</t>
  </si>
  <si>
    <t>Colunas110</t>
  </si>
  <si>
    <t>Colunas111</t>
  </si>
  <si>
    <t>Colunas112</t>
  </si>
  <si>
    <t>Colunas113</t>
  </si>
  <si>
    <t>Colunas114</t>
  </si>
  <si>
    <t>Colunas115</t>
  </si>
  <si>
    <t>Colunas116</t>
  </si>
  <si>
    <t>Colunas117</t>
  </si>
  <si>
    <t>Colunas118</t>
  </si>
  <si>
    <t>Colunas119</t>
  </si>
  <si>
    <t>Colunas120</t>
  </si>
  <si>
    <t>Colunas121</t>
  </si>
  <si>
    <t>Colunas122</t>
  </si>
  <si>
    <t>Colunas123</t>
  </si>
  <si>
    <t>Colunas124</t>
  </si>
  <si>
    <t>Colunas125</t>
  </si>
  <si>
    <t>Colunas126</t>
  </si>
  <si>
    <t>Colunas127</t>
  </si>
  <si>
    <t>Colunas128</t>
  </si>
  <si>
    <t>Colunas129</t>
  </si>
  <si>
    <t>Colunas130</t>
  </si>
  <si>
    <t>Colunas131</t>
  </si>
  <si>
    <t>Colunas132</t>
  </si>
  <si>
    <t>Colunas133</t>
  </si>
  <si>
    <t>Colunas134</t>
  </si>
  <si>
    <t>Colunas135</t>
  </si>
  <si>
    <t>Colunas136</t>
  </si>
  <si>
    <t>Colunas137</t>
  </si>
  <si>
    <t>Colunas138</t>
  </si>
  <si>
    <t>Colunas139</t>
  </si>
  <si>
    <t>Colunas140</t>
  </si>
  <si>
    <t>Colunas141</t>
  </si>
  <si>
    <t>Colunas142</t>
  </si>
  <si>
    <t>Colunas143</t>
  </si>
  <si>
    <t>Colunas144</t>
  </si>
  <si>
    <t>Colunas145</t>
  </si>
  <si>
    <t>Colunas146</t>
  </si>
  <si>
    <t>Colunas147</t>
  </si>
  <si>
    <t>Colunas148</t>
  </si>
  <si>
    <t>Colunas149</t>
  </si>
  <si>
    <t>Colunas150</t>
  </si>
  <si>
    <t>Colunas151</t>
  </si>
  <si>
    <t>Colunas152</t>
  </si>
  <si>
    <t>Colunas153</t>
  </si>
  <si>
    <t>Colunas154</t>
  </si>
  <si>
    <t>Colunas155</t>
  </si>
  <si>
    <t>Colunas156</t>
  </si>
  <si>
    <t>Colunas157</t>
  </si>
  <si>
    <t>Colunas158</t>
  </si>
  <si>
    <t>Colunas159</t>
  </si>
  <si>
    <t>Colunas160</t>
  </si>
  <si>
    <t>Colunas161</t>
  </si>
  <si>
    <t>Colunas162</t>
  </si>
  <si>
    <t>Colunas163</t>
  </si>
  <si>
    <t>Colunas164</t>
  </si>
  <si>
    <t>Colunas165</t>
  </si>
  <si>
    <t>Colunas166</t>
  </si>
  <si>
    <t>Colunas167</t>
  </si>
  <si>
    <t>Colunas168</t>
  </si>
  <si>
    <t>Colunas169</t>
  </si>
  <si>
    <t>Colunas170</t>
  </si>
  <si>
    <t>Colunas171</t>
  </si>
  <si>
    <t>Colunas172</t>
  </si>
  <si>
    <t>Colunas173</t>
  </si>
  <si>
    <t>Colunas174</t>
  </si>
  <si>
    <t>Colunas175</t>
  </si>
  <si>
    <t>Colunas176</t>
  </si>
  <si>
    <t>Colunas177</t>
  </si>
  <si>
    <t>Colunas178</t>
  </si>
  <si>
    <t>Colunas179</t>
  </si>
  <si>
    <t>Colunas180</t>
  </si>
  <si>
    <t>Colunas181</t>
  </si>
  <si>
    <t>Colunas182</t>
  </si>
  <si>
    <t>Colunas183</t>
  </si>
  <si>
    <t>Colunas184</t>
  </si>
  <si>
    <t>Colunas185</t>
  </si>
  <si>
    <t>Colunas186</t>
  </si>
  <si>
    <t>Colunas187</t>
  </si>
  <si>
    <t>Colunas188</t>
  </si>
  <si>
    <t>Colunas189</t>
  </si>
  <si>
    <t>Colunas190</t>
  </si>
  <si>
    <t>Colunas191</t>
  </si>
  <si>
    <t>Colunas192</t>
  </si>
  <si>
    <t>Colunas193</t>
  </si>
  <si>
    <t>Colunas194</t>
  </si>
  <si>
    <t>Colunas195</t>
  </si>
  <si>
    <t>Colunas196</t>
  </si>
  <si>
    <t>Colunas197</t>
  </si>
  <si>
    <t>Colunas198</t>
  </si>
  <si>
    <t>Colunas199</t>
  </si>
  <si>
    <t>Colunas200</t>
  </si>
  <si>
    <t>Colunas201</t>
  </si>
  <si>
    <t>Colunas202</t>
  </si>
  <si>
    <t>Colunas203</t>
  </si>
  <si>
    <t>Colunas204</t>
  </si>
  <si>
    <t>Colunas205</t>
  </si>
  <si>
    <t>Colunas206</t>
  </si>
  <si>
    <t>Colunas207</t>
  </si>
  <si>
    <t>Colunas208</t>
  </si>
  <si>
    <t>Colunas209</t>
  </si>
  <si>
    <t>Colunas210</t>
  </si>
  <si>
    <t>Colunas211</t>
  </si>
  <si>
    <t>Colunas212</t>
  </si>
  <si>
    <t>Colunas213</t>
  </si>
  <si>
    <t>Colunas214</t>
  </si>
  <si>
    <t>Colunas215</t>
  </si>
  <si>
    <t>Colunas216</t>
  </si>
  <si>
    <t>Colunas217</t>
  </si>
  <si>
    <t>Colunas218</t>
  </si>
  <si>
    <t>Colunas219</t>
  </si>
  <si>
    <t>Colunas220</t>
  </si>
  <si>
    <t>Colunas221</t>
  </si>
  <si>
    <t>Colunas222</t>
  </si>
  <si>
    <t>Colunas223</t>
  </si>
  <si>
    <t>Colunas224</t>
  </si>
  <si>
    <t>Colunas225</t>
  </si>
  <si>
    <t>Colunas226</t>
  </si>
  <si>
    <t>Colunas227</t>
  </si>
  <si>
    <t>Colunas228</t>
  </si>
  <si>
    <t>Colunas229</t>
  </si>
  <si>
    <t>Colunas230</t>
  </si>
  <si>
    <t>Colunas231</t>
  </si>
  <si>
    <t>Colunas232</t>
  </si>
  <si>
    <t>Colunas233</t>
  </si>
  <si>
    <t>Colunas234</t>
  </si>
  <si>
    <t>Colunas235</t>
  </si>
  <si>
    <t>Colunas236</t>
  </si>
  <si>
    <t>Colunas237</t>
  </si>
  <si>
    <t>Colunas238</t>
  </si>
  <si>
    <t>Colunas239</t>
  </si>
  <si>
    <t>Colunas240</t>
  </si>
  <si>
    <t>Colunas241</t>
  </si>
  <si>
    <t>Colunas242</t>
  </si>
  <si>
    <t>Colunas243</t>
  </si>
  <si>
    <t>Colunas244</t>
  </si>
  <si>
    <t>Colunas245</t>
  </si>
  <si>
    <t>Colunas246</t>
  </si>
  <si>
    <t>Colunas247</t>
  </si>
  <si>
    <t>Colunas248</t>
  </si>
  <si>
    <t>Colunas249</t>
  </si>
  <si>
    <t>Colunas250</t>
  </si>
  <si>
    <t>Colunas251</t>
  </si>
  <si>
    <t>Colunas252</t>
  </si>
  <si>
    <t>Colunas253</t>
  </si>
  <si>
    <t>Colunas254</t>
  </si>
  <si>
    <t>Colunas255</t>
  </si>
  <si>
    <t>Colunas256</t>
  </si>
  <si>
    <t>Colunas257</t>
  </si>
  <si>
    <t>Colunas258</t>
  </si>
  <si>
    <t>Colunas259</t>
  </si>
  <si>
    <t>Colunas260</t>
  </si>
  <si>
    <t>Colunas261</t>
  </si>
  <si>
    <t>Colunas262</t>
  </si>
  <si>
    <t>Colunas263</t>
  </si>
  <si>
    <t>Colunas264</t>
  </si>
  <si>
    <t>Colunas265</t>
  </si>
  <si>
    <t>Colunas266</t>
  </si>
  <si>
    <t>Colunas267</t>
  </si>
  <si>
    <t>Colunas268</t>
  </si>
  <si>
    <t>Colunas269</t>
  </si>
  <si>
    <t>Colunas270</t>
  </si>
  <si>
    <t>Colunas271</t>
  </si>
  <si>
    <t>Colunas272</t>
  </si>
  <si>
    <t>Colunas273</t>
  </si>
  <si>
    <t>Colunas274</t>
  </si>
  <si>
    <t>Colunas275</t>
  </si>
  <si>
    <t>Colunas276</t>
  </si>
  <si>
    <t>Colunas277</t>
  </si>
  <si>
    <t>Colunas278</t>
  </si>
  <si>
    <t>Colunas279</t>
  </si>
  <si>
    <t>Colunas280</t>
  </si>
  <si>
    <t>Colunas281</t>
  </si>
  <si>
    <t>Colunas282</t>
  </si>
  <si>
    <t>Colunas283</t>
  </si>
  <si>
    <t>Colunas284</t>
  </si>
  <si>
    <t>Colunas285</t>
  </si>
  <si>
    <t>Colunas286</t>
  </si>
  <si>
    <t>Colunas287</t>
  </si>
  <si>
    <t>Colunas288</t>
  </si>
  <si>
    <t>Colunas289</t>
  </si>
  <si>
    <t>Colunas290</t>
  </si>
  <si>
    <t>Colunas291</t>
  </si>
  <si>
    <t>Colunas292</t>
  </si>
  <si>
    <t>Colunas293</t>
  </si>
  <si>
    <t>Colunas294</t>
  </si>
  <si>
    <t>Colunas295</t>
  </si>
  <si>
    <t>Colunas296</t>
  </si>
  <si>
    <t>Colunas297</t>
  </si>
  <si>
    <t>Colunas298</t>
  </si>
  <si>
    <t>Colunas299</t>
  </si>
  <si>
    <t>Colunas300</t>
  </si>
  <si>
    <t>Colunas301</t>
  </si>
  <si>
    <t>Colunas302</t>
  </si>
  <si>
    <t>Colunas303</t>
  </si>
  <si>
    <t>Colunas304</t>
  </si>
  <si>
    <t>Colunas305</t>
  </si>
  <si>
    <t>Colunas306</t>
  </si>
  <si>
    <t>Colunas307</t>
  </si>
  <si>
    <t>Colunas308</t>
  </si>
  <si>
    <t>Colunas309</t>
  </si>
  <si>
    <t>Colunas310</t>
  </si>
  <si>
    <t>Colunas311</t>
  </si>
  <si>
    <t>Colunas312</t>
  </si>
  <si>
    <t>Colunas313</t>
  </si>
  <si>
    <t>Colunas314</t>
  </si>
  <si>
    <t>Colunas315</t>
  </si>
  <si>
    <t>Colunas316</t>
  </si>
  <si>
    <t>Colunas317</t>
  </si>
  <si>
    <t>Colunas318</t>
  </si>
  <si>
    <t>Colunas319</t>
  </si>
  <si>
    <t>Colunas320</t>
  </si>
  <si>
    <t>Colunas321</t>
  </si>
  <si>
    <t>Colunas322</t>
  </si>
  <si>
    <t>Colunas323</t>
  </si>
  <si>
    <t>Colunas324</t>
  </si>
  <si>
    <t>Colunas325</t>
  </si>
  <si>
    <t>Colunas326</t>
  </si>
  <si>
    <t>Colunas327</t>
  </si>
  <si>
    <t>Colunas328</t>
  </si>
  <si>
    <t>Colunas329</t>
  </si>
  <si>
    <t>Colunas330</t>
  </si>
  <si>
    <t>Colunas331</t>
  </si>
  <si>
    <t>Colunas332</t>
  </si>
  <si>
    <t>Colunas333</t>
  </si>
  <si>
    <t>Colunas334</t>
  </si>
  <si>
    <t>Colunas335</t>
  </si>
  <si>
    <t>Colunas336</t>
  </si>
  <si>
    <t>Colunas337</t>
  </si>
  <si>
    <t>Colunas338</t>
  </si>
  <si>
    <t>Colunas339</t>
  </si>
  <si>
    <t>Colunas340</t>
  </si>
  <si>
    <t>Colunas341</t>
  </si>
  <si>
    <t>Colunas342</t>
  </si>
  <si>
    <t>Colunas343</t>
  </si>
  <si>
    <t>Colunas344</t>
  </si>
  <si>
    <t>Colunas345</t>
  </si>
  <si>
    <t>Colunas346</t>
  </si>
  <si>
    <t>Colunas347</t>
  </si>
  <si>
    <t>Colunas348</t>
  </si>
  <si>
    <t>Colunas349</t>
  </si>
  <si>
    <t>Colunas350</t>
  </si>
  <si>
    <t>Colunas351</t>
  </si>
  <si>
    <t>Colunas352</t>
  </si>
  <si>
    <t>Colunas353</t>
  </si>
  <si>
    <t>Colunas354</t>
  </si>
  <si>
    <t>Colunas355</t>
  </si>
  <si>
    <t>Colunas356</t>
  </si>
  <si>
    <t>Colunas357</t>
  </si>
  <si>
    <t>Colunas358</t>
  </si>
  <si>
    <t>Colunas359</t>
  </si>
  <si>
    <t>Colunas360</t>
  </si>
  <si>
    <t>Colunas361</t>
  </si>
  <si>
    <t>Colunas362</t>
  </si>
  <si>
    <t>Colunas363</t>
  </si>
  <si>
    <t>Colunas364</t>
  </si>
  <si>
    <t>Colunas365</t>
  </si>
  <si>
    <t>Colunas366</t>
  </si>
  <si>
    <t>Colunas367</t>
  </si>
  <si>
    <t>Colunas368</t>
  </si>
  <si>
    <t>Colunas369</t>
  </si>
  <si>
    <t>Colunas370</t>
  </si>
  <si>
    <t>Colunas371</t>
  </si>
  <si>
    <t>Colunas372</t>
  </si>
  <si>
    <t>Colunas373</t>
  </si>
  <si>
    <t>Colunas374</t>
  </si>
  <si>
    <t>Colunas375</t>
  </si>
  <si>
    <t>Colunas376</t>
  </si>
  <si>
    <t>Colunas377</t>
  </si>
  <si>
    <t>Colunas378</t>
  </si>
  <si>
    <t>Colunas379</t>
  </si>
  <si>
    <t>Colunas380</t>
  </si>
  <si>
    <t>Colunas381</t>
  </si>
  <si>
    <t>Colunas382</t>
  </si>
  <si>
    <t>Colunas383</t>
  </si>
  <si>
    <t>Colunas384</t>
  </si>
  <si>
    <t>Colunas385</t>
  </si>
  <si>
    <t>Colunas386</t>
  </si>
  <si>
    <t>Colunas387</t>
  </si>
  <si>
    <t>Colunas388</t>
  </si>
  <si>
    <t>Colunas389</t>
  </si>
  <si>
    <t>Colunas390</t>
  </si>
  <si>
    <t>Colunas391</t>
  </si>
  <si>
    <t>Colunas392</t>
  </si>
  <si>
    <t>Colunas393</t>
  </si>
  <si>
    <t>Colunas394</t>
  </si>
  <si>
    <t>Colunas395</t>
  </si>
  <si>
    <t>Colunas396</t>
  </si>
  <si>
    <t>Colunas397</t>
  </si>
  <si>
    <t>Colunas398</t>
  </si>
  <si>
    <t>Colunas399</t>
  </si>
  <si>
    <t>Colunas400</t>
  </si>
  <si>
    <t>Colunas401</t>
  </si>
  <si>
    <t>Colunas402</t>
  </si>
  <si>
    <t>Colunas403</t>
  </si>
  <si>
    <t>Colunas404</t>
  </si>
  <si>
    <t>Colunas405</t>
  </si>
  <si>
    <t>Colunas406</t>
  </si>
  <si>
    <t>Colunas407</t>
  </si>
  <si>
    <t>Colunas408</t>
  </si>
  <si>
    <t>Colunas409</t>
  </si>
  <si>
    <t>Colunas410</t>
  </si>
  <si>
    <t>Colunas411</t>
  </si>
  <si>
    <t>Colunas412</t>
  </si>
  <si>
    <t>Colunas413</t>
  </si>
  <si>
    <t>Colunas414</t>
  </si>
  <si>
    <t>Colunas415</t>
  </si>
  <si>
    <t>Colunas416</t>
  </si>
  <si>
    <t>Colunas417</t>
  </si>
  <si>
    <t>Colunas418</t>
  </si>
  <si>
    <t>Colunas419</t>
  </si>
  <si>
    <t>Colunas420</t>
  </si>
  <si>
    <t>Colunas421</t>
  </si>
  <si>
    <t>Colunas422</t>
  </si>
  <si>
    <t>Colunas423</t>
  </si>
  <si>
    <t>Colunas424</t>
  </si>
  <si>
    <t>Colunas425</t>
  </si>
  <si>
    <t>Colunas426</t>
  </si>
  <si>
    <t>Colunas427</t>
  </si>
  <si>
    <t>Colunas428</t>
  </si>
  <si>
    <t>Colunas429</t>
  </si>
  <si>
    <t>Colunas430</t>
  </si>
  <si>
    <t>Colunas431</t>
  </si>
  <si>
    <t>Colunas432</t>
  </si>
  <si>
    <t>Colunas433</t>
  </si>
  <si>
    <t>Colunas434</t>
  </si>
  <si>
    <t>Colunas435</t>
  </si>
  <si>
    <t>Colunas436</t>
  </si>
  <si>
    <t>Colunas437</t>
  </si>
  <si>
    <t>Colunas438</t>
  </si>
  <si>
    <t>Colunas439</t>
  </si>
  <si>
    <t>Colunas440</t>
  </si>
  <si>
    <t>Colunas441</t>
  </si>
  <si>
    <t>Colunas442</t>
  </si>
  <si>
    <t>Colunas443</t>
  </si>
  <si>
    <t>Colunas444</t>
  </si>
  <si>
    <t>Colunas445</t>
  </si>
  <si>
    <t>Colunas446</t>
  </si>
  <si>
    <t>Colunas447</t>
  </si>
  <si>
    <t>Colunas448</t>
  </si>
  <si>
    <t>Colunas449</t>
  </si>
  <si>
    <t>Colunas450</t>
  </si>
  <si>
    <t>Colunas451</t>
  </si>
  <si>
    <t>Colunas452</t>
  </si>
  <si>
    <t>Colunas453</t>
  </si>
  <si>
    <t>Colunas454</t>
  </si>
  <si>
    <t>Colunas455</t>
  </si>
  <si>
    <t>Colunas456</t>
  </si>
  <si>
    <t>Colunas457</t>
  </si>
  <si>
    <t>Colunas458</t>
  </si>
  <si>
    <t>Colunas459</t>
  </si>
  <si>
    <t>Colunas460</t>
  </si>
  <si>
    <t>Colunas461</t>
  </si>
  <si>
    <t>Colunas462</t>
  </si>
  <si>
    <t>Colunas463</t>
  </si>
  <si>
    <t>Colunas464</t>
  </si>
  <si>
    <t>Colunas465</t>
  </si>
  <si>
    <t>Colunas466</t>
  </si>
  <si>
    <t>Colunas467</t>
  </si>
  <si>
    <t>Colunas468</t>
  </si>
  <si>
    <t>Colunas469</t>
  </si>
  <si>
    <t>Colunas470</t>
  </si>
  <si>
    <t>Colunas471</t>
  </si>
  <si>
    <t>Colunas472</t>
  </si>
  <si>
    <t>Colunas473</t>
  </si>
  <si>
    <t>Colunas474</t>
  </si>
  <si>
    <t>Colunas475</t>
  </si>
  <si>
    <t>Colunas476</t>
  </si>
  <si>
    <t>Colunas477</t>
  </si>
  <si>
    <t>Colunas478</t>
  </si>
  <si>
    <t>Colunas479</t>
  </si>
  <si>
    <t>Colunas480</t>
  </si>
  <si>
    <t>Colunas481</t>
  </si>
  <si>
    <t>Colunas482</t>
  </si>
  <si>
    <t>Colunas483</t>
  </si>
  <si>
    <t>Colunas484</t>
  </si>
  <si>
    <t>Colunas485</t>
  </si>
  <si>
    <t>Colunas486</t>
  </si>
  <si>
    <t>Colunas487</t>
  </si>
  <si>
    <t>Colunas488</t>
  </si>
  <si>
    <t>Colunas489</t>
  </si>
  <si>
    <t>Colunas490</t>
  </si>
  <si>
    <t>Colunas491</t>
  </si>
  <si>
    <t>Colunas492</t>
  </si>
  <si>
    <t>Colunas493</t>
  </si>
  <si>
    <t>Colunas494</t>
  </si>
  <si>
    <t>Colunas495</t>
  </si>
  <si>
    <t>Colunas496</t>
  </si>
  <si>
    <t>Colunas497</t>
  </si>
  <si>
    <t>Colunas498</t>
  </si>
  <si>
    <t>Colunas499</t>
  </si>
  <si>
    <t>Colunas500</t>
  </si>
  <si>
    <t>Colunas501</t>
  </si>
  <si>
    <t>Colunas502</t>
  </si>
  <si>
    <t>Colunas503</t>
  </si>
  <si>
    <t>Colunas504</t>
  </si>
  <si>
    <t>Colunas505</t>
  </si>
  <si>
    <t>Colunas506</t>
  </si>
  <si>
    <t>Colunas507</t>
  </si>
  <si>
    <t>Colunas508</t>
  </si>
  <si>
    <t>Colunas509</t>
  </si>
  <si>
    <t>Colunas510</t>
  </si>
  <si>
    <t>Colunas511</t>
  </si>
  <si>
    <t>Colunas512</t>
  </si>
  <si>
    <t>Colunas513</t>
  </si>
  <si>
    <t>Colunas514</t>
  </si>
  <si>
    <t>Colunas515</t>
  </si>
  <si>
    <t>Colunas516</t>
  </si>
  <si>
    <t>Colunas517</t>
  </si>
  <si>
    <t>Colunas518</t>
  </si>
  <si>
    <t>Colunas519</t>
  </si>
  <si>
    <t>Colunas520</t>
  </si>
  <si>
    <t>Colunas521</t>
  </si>
  <si>
    <t>Colunas522</t>
  </si>
  <si>
    <t>Colunas523</t>
  </si>
  <si>
    <t>Colunas524</t>
  </si>
  <si>
    <t>Colunas525</t>
  </si>
  <si>
    <t>Colunas526</t>
  </si>
  <si>
    <t>Colunas527</t>
  </si>
  <si>
    <t>Colunas528</t>
  </si>
  <si>
    <t>Colunas529</t>
  </si>
  <si>
    <t>Colunas530</t>
  </si>
  <si>
    <t>Colunas531</t>
  </si>
  <si>
    <t>Colunas532</t>
  </si>
  <si>
    <t>Colunas533</t>
  </si>
  <si>
    <t>Colunas534</t>
  </si>
  <si>
    <t>Colunas535</t>
  </si>
  <si>
    <t>Colunas536</t>
  </si>
  <si>
    <t>Colunas537</t>
  </si>
  <si>
    <t>Colunas538</t>
  </si>
  <si>
    <t>Colunas539</t>
  </si>
  <si>
    <t>Colunas540</t>
  </si>
  <si>
    <t>Colunas541</t>
  </si>
  <si>
    <t>Colunas542</t>
  </si>
  <si>
    <t>Colunas543</t>
  </si>
  <si>
    <t>Colunas544</t>
  </si>
  <si>
    <t>Colunas545</t>
  </si>
  <si>
    <t>Colunas546</t>
  </si>
  <si>
    <t>Colunas547</t>
  </si>
  <si>
    <t>Colunas548</t>
  </si>
  <si>
    <t>Colunas549</t>
  </si>
  <si>
    <t>Colunas550</t>
  </si>
  <si>
    <t>Colunas551</t>
  </si>
  <si>
    <t>Colunas552</t>
  </si>
  <si>
    <t>Colunas553</t>
  </si>
  <si>
    <t>Colunas554</t>
  </si>
  <si>
    <t>Colunas555</t>
  </si>
  <si>
    <t>Colunas556</t>
  </si>
  <si>
    <t>Colunas557</t>
  </si>
  <si>
    <t>Colunas558</t>
  </si>
  <si>
    <t>Colunas559</t>
  </si>
  <si>
    <t>Colunas560</t>
  </si>
  <si>
    <t>Colunas561</t>
  </si>
  <si>
    <t>Colunas562</t>
  </si>
  <si>
    <t>Colunas563</t>
  </si>
  <si>
    <t>Colunas564</t>
  </si>
  <si>
    <t>Colunas565</t>
  </si>
  <si>
    <t>Colunas566</t>
  </si>
  <si>
    <t>Colunas567</t>
  </si>
  <si>
    <t>Colunas568</t>
  </si>
  <si>
    <t>Colunas569</t>
  </si>
  <si>
    <t>Colunas570</t>
  </si>
  <si>
    <t>Colunas571</t>
  </si>
  <si>
    <t>Colunas572</t>
  </si>
  <si>
    <t>Colunas573</t>
  </si>
  <si>
    <t>Colunas574</t>
  </si>
  <si>
    <t>Colunas575</t>
  </si>
  <si>
    <t>Colunas576</t>
  </si>
  <si>
    <t>Colunas577</t>
  </si>
  <si>
    <t>Colunas578</t>
  </si>
  <si>
    <t>Colunas579</t>
  </si>
  <si>
    <t>Colunas580</t>
  </si>
  <si>
    <t>Colunas581</t>
  </si>
  <si>
    <t>Colunas582</t>
  </si>
  <si>
    <t>Colunas583</t>
  </si>
  <si>
    <t>Colunas584</t>
  </si>
  <si>
    <t>Colunas585</t>
  </si>
  <si>
    <t>Colunas586</t>
  </si>
  <si>
    <t>Colunas587</t>
  </si>
  <si>
    <t>Colunas588</t>
  </si>
  <si>
    <t>Colunas589</t>
  </si>
  <si>
    <t>Colunas590</t>
  </si>
  <si>
    <t>Colunas591</t>
  </si>
  <si>
    <t>Colunas592</t>
  </si>
  <si>
    <t>Colunas593</t>
  </si>
  <si>
    <t>Colunas594</t>
  </si>
  <si>
    <t>Colunas595</t>
  </si>
  <si>
    <t>Colunas596</t>
  </si>
  <si>
    <t>Colunas597</t>
  </si>
  <si>
    <t>Colunas598</t>
  </si>
  <si>
    <t>Colunas599</t>
  </si>
  <si>
    <t>Colunas600</t>
  </si>
  <si>
    <t>Colunas601</t>
  </si>
  <si>
    <t>Colunas602</t>
  </si>
  <si>
    <t>Colunas603</t>
  </si>
  <si>
    <t>Colunas604</t>
  </si>
  <si>
    <t>Colunas605</t>
  </si>
  <si>
    <t>Colunas606</t>
  </si>
  <si>
    <t>Colunas607</t>
  </si>
  <si>
    <t>Colunas608</t>
  </si>
  <si>
    <t>Colunas609</t>
  </si>
  <si>
    <t>Colunas610</t>
  </si>
  <si>
    <t>Colunas611</t>
  </si>
  <si>
    <t>Colunas612</t>
  </si>
  <si>
    <t>Colunas613</t>
  </si>
  <si>
    <t>Colunas614</t>
  </si>
  <si>
    <t>Colunas615</t>
  </si>
  <si>
    <t>Colunas616</t>
  </si>
  <si>
    <t>Colunas617</t>
  </si>
  <si>
    <t>Colunas618</t>
  </si>
  <si>
    <t>Colunas619</t>
  </si>
  <si>
    <t>Colunas620</t>
  </si>
  <si>
    <t>Colunas621</t>
  </si>
  <si>
    <t>Colunas622</t>
  </si>
  <si>
    <t>Colunas623</t>
  </si>
  <si>
    <t>Colunas624</t>
  </si>
  <si>
    <t>Colunas625</t>
  </si>
  <si>
    <t>Colunas626</t>
  </si>
  <si>
    <t>Colunas627</t>
  </si>
  <si>
    <t>Colunas628</t>
  </si>
  <si>
    <t>Colunas629</t>
  </si>
  <si>
    <t>Colunas630</t>
  </si>
  <si>
    <t>Colunas631</t>
  </si>
  <si>
    <t>Colunas632</t>
  </si>
  <si>
    <t>Colunas633</t>
  </si>
  <si>
    <t>Colunas634</t>
  </si>
  <si>
    <t>Colunas635</t>
  </si>
  <si>
    <t>Colunas636</t>
  </si>
  <si>
    <t>Colunas637</t>
  </si>
  <si>
    <t>Colunas638</t>
  </si>
  <si>
    <t>Colunas639</t>
  </si>
  <si>
    <t>Colunas640</t>
  </si>
  <si>
    <t>Colunas641</t>
  </si>
  <si>
    <t>Colunas642</t>
  </si>
  <si>
    <t>Colunas643</t>
  </si>
  <si>
    <t>Colunas644</t>
  </si>
  <si>
    <t>Colunas645</t>
  </si>
  <si>
    <t>Colunas646</t>
  </si>
  <si>
    <t>Colunas647</t>
  </si>
  <si>
    <t>Colunas648</t>
  </si>
  <si>
    <t>Colunas649</t>
  </si>
  <si>
    <t>Colunas650</t>
  </si>
  <si>
    <t>Colunas651</t>
  </si>
  <si>
    <t>Colunas652</t>
  </si>
  <si>
    <t>Colunas653</t>
  </si>
  <si>
    <t>Colunas654</t>
  </si>
  <si>
    <t>Colunas655</t>
  </si>
  <si>
    <t>Colunas656</t>
  </si>
  <si>
    <t>Colunas657</t>
  </si>
  <si>
    <t>Colunas658</t>
  </si>
  <si>
    <t>Colunas659</t>
  </si>
  <si>
    <t>Colunas660</t>
  </si>
  <si>
    <t>Colunas661</t>
  </si>
  <si>
    <t>Colunas662</t>
  </si>
  <si>
    <t>Colunas663</t>
  </si>
  <si>
    <t>Colunas664</t>
  </si>
  <si>
    <t>Colunas665</t>
  </si>
  <si>
    <t>Colunas666</t>
  </si>
  <si>
    <t>Colunas667</t>
  </si>
  <si>
    <t>Colunas668</t>
  </si>
  <si>
    <t>Colunas669</t>
  </si>
  <si>
    <t>Colunas670</t>
  </si>
  <si>
    <t>Colunas671</t>
  </si>
  <si>
    <t>Colunas672</t>
  </si>
  <si>
    <t>Colunas673</t>
  </si>
  <si>
    <t>Colunas674</t>
  </si>
  <si>
    <t>Colunas675</t>
  </si>
  <si>
    <t>Colunas676</t>
  </si>
  <si>
    <t>Colunas677</t>
  </si>
  <si>
    <t>Colunas678</t>
  </si>
  <si>
    <t>Colunas679</t>
  </si>
  <si>
    <t>Colunas680</t>
  </si>
  <si>
    <t>Colunas681</t>
  </si>
  <si>
    <t>Colunas682</t>
  </si>
  <si>
    <t>Colunas683</t>
  </si>
  <si>
    <t>Colunas684</t>
  </si>
  <si>
    <t>Colunas685</t>
  </si>
  <si>
    <t>Colunas686</t>
  </si>
  <si>
    <t>Colunas687</t>
  </si>
  <si>
    <t>Colunas688</t>
  </si>
  <si>
    <t>Colunas689</t>
  </si>
  <si>
    <t>Colunas690</t>
  </si>
  <si>
    <t>Colunas691</t>
  </si>
  <si>
    <t>Colunas692</t>
  </si>
  <si>
    <t>Colunas693</t>
  </si>
  <si>
    <t>Colunas694</t>
  </si>
  <si>
    <t>Colunas695</t>
  </si>
  <si>
    <t>Colunas696</t>
  </si>
  <si>
    <t>Colunas697</t>
  </si>
  <si>
    <t>Colunas698</t>
  </si>
  <si>
    <t>Colunas699</t>
  </si>
  <si>
    <t>Colunas700</t>
  </si>
  <si>
    <t>Colunas701</t>
  </si>
  <si>
    <t>Colunas702</t>
  </si>
  <si>
    <t>Colunas703</t>
  </si>
  <si>
    <t>Colunas704</t>
  </si>
  <si>
    <t>Colunas705</t>
  </si>
  <si>
    <t>Colunas706</t>
  </si>
  <si>
    <t>Colunas707</t>
  </si>
  <si>
    <t>Colunas708</t>
  </si>
  <si>
    <t>Colunas709</t>
  </si>
  <si>
    <t>Colunas710</t>
  </si>
  <si>
    <t>Colunas711</t>
  </si>
  <si>
    <t>Colunas712</t>
  </si>
  <si>
    <t>Colunas713</t>
  </si>
  <si>
    <t>Colunas714</t>
  </si>
  <si>
    <t>Colunas715</t>
  </si>
  <si>
    <t>Colunas716</t>
  </si>
  <si>
    <t>Colunas717</t>
  </si>
  <si>
    <t>Colunas718</t>
  </si>
  <si>
    <t>Colunas719</t>
  </si>
  <si>
    <t>Colunas720</t>
  </si>
  <si>
    <t>Colunas721</t>
  </si>
  <si>
    <t>Colunas722</t>
  </si>
  <si>
    <t>Colunas723</t>
  </si>
  <si>
    <t>Colunas724</t>
  </si>
  <si>
    <t>Colunas725</t>
  </si>
  <si>
    <t>Colunas726</t>
  </si>
  <si>
    <t>Colunas727</t>
  </si>
  <si>
    <t>Colunas728</t>
  </si>
  <si>
    <t>Colunas729</t>
  </si>
  <si>
    <t>Colunas730</t>
  </si>
  <si>
    <t>Colunas731</t>
  </si>
  <si>
    <t>Colunas732</t>
  </si>
  <si>
    <t>Colunas733</t>
  </si>
  <si>
    <t>Colunas734</t>
  </si>
  <si>
    <t>Colunas735</t>
  </si>
  <si>
    <t>Colunas736</t>
  </si>
  <si>
    <t>Colunas737</t>
  </si>
  <si>
    <t>Colunas738</t>
  </si>
  <si>
    <t>Colunas739</t>
  </si>
  <si>
    <t>Colunas740</t>
  </si>
  <si>
    <t>Colunas741</t>
  </si>
  <si>
    <t>Colunas742</t>
  </si>
  <si>
    <t>Colunas743</t>
  </si>
  <si>
    <t>Colunas744</t>
  </si>
  <si>
    <t>Colunas745</t>
  </si>
  <si>
    <t>Colunas746</t>
  </si>
  <si>
    <t>Colunas747</t>
  </si>
  <si>
    <t>Colunas748</t>
  </si>
  <si>
    <t>Colunas749</t>
  </si>
  <si>
    <t>Colunas750</t>
  </si>
  <si>
    <t>Colunas751</t>
  </si>
  <si>
    <t>Colunas752</t>
  </si>
  <si>
    <t>Colunas753</t>
  </si>
  <si>
    <t>Colunas754</t>
  </si>
  <si>
    <t>Colunas755</t>
  </si>
  <si>
    <t>Colunas756</t>
  </si>
  <si>
    <t>Colunas757</t>
  </si>
  <si>
    <t>Colunas758</t>
  </si>
  <si>
    <t>Colunas759</t>
  </si>
  <si>
    <t>Colunas760</t>
  </si>
  <si>
    <t>Colunas761</t>
  </si>
  <si>
    <t>Colunas762</t>
  </si>
  <si>
    <t>Colunas763</t>
  </si>
  <si>
    <t>Colunas764</t>
  </si>
  <si>
    <t>Colunas765</t>
  </si>
  <si>
    <t>Colunas766</t>
  </si>
  <si>
    <t>Colunas767</t>
  </si>
  <si>
    <t>Colunas768</t>
  </si>
  <si>
    <t>Colunas769</t>
  </si>
  <si>
    <t>Colunas770</t>
  </si>
  <si>
    <t>Colunas771</t>
  </si>
  <si>
    <t>Colunas772</t>
  </si>
  <si>
    <t>Colunas773</t>
  </si>
  <si>
    <t>Colunas774</t>
  </si>
  <si>
    <t>Colunas775</t>
  </si>
  <si>
    <t>Colunas776</t>
  </si>
  <si>
    <t>Colunas777</t>
  </si>
  <si>
    <t>Colunas778</t>
  </si>
  <si>
    <t>Colunas779</t>
  </si>
  <si>
    <t>Colunas780</t>
  </si>
  <si>
    <t>Colunas781</t>
  </si>
  <si>
    <t>Colunas782</t>
  </si>
  <si>
    <t>Colunas783</t>
  </si>
  <si>
    <t>Colunas784</t>
  </si>
  <si>
    <t>Colunas785</t>
  </si>
  <si>
    <t>Colunas786</t>
  </si>
  <si>
    <t>Colunas787</t>
  </si>
  <si>
    <t>Colunas788</t>
  </si>
  <si>
    <t>Colunas789</t>
  </si>
  <si>
    <t>Colunas790</t>
  </si>
  <si>
    <t>Colunas791</t>
  </si>
  <si>
    <t>Colunas792</t>
  </si>
  <si>
    <t>Colunas793</t>
  </si>
  <si>
    <t>Colunas794</t>
  </si>
  <si>
    <t>Colunas795</t>
  </si>
  <si>
    <t>Colunas796</t>
  </si>
  <si>
    <t>Colunas797</t>
  </si>
  <si>
    <t>Colunas798</t>
  </si>
  <si>
    <t>Colunas799</t>
  </si>
  <si>
    <t>Colunas800</t>
  </si>
  <si>
    <t>Colunas801</t>
  </si>
  <si>
    <t>Colunas802</t>
  </si>
  <si>
    <t>Colunas803</t>
  </si>
  <si>
    <t>Colunas804</t>
  </si>
  <si>
    <t>Colunas805</t>
  </si>
  <si>
    <t>Colunas806</t>
  </si>
  <si>
    <t>Colunas807</t>
  </si>
  <si>
    <t>Colunas808</t>
  </si>
  <si>
    <t>Colunas809</t>
  </si>
  <si>
    <t>Colunas810</t>
  </si>
  <si>
    <t>Colunas811</t>
  </si>
  <si>
    <t>Colunas812</t>
  </si>
  <si>
    <t>Colunas813</t>
  </si>
  <si>
    <t>Colunas814</t>
  </si>
  <si>
    <t>Colunas815</t>
  </si>
  <si>
    <t>Colunas816</t>
  </si>
  <si>
    <t>Colunas817</t>
  </si>
  <si>
    <t>Colunas818</t>
  </si>
  <si>
    <t>Colunas819</t>
  </si>
  <si>
    <t>Colunas820</t>
  </si>
  <si>
    <t>Colunas821</t>
  </si>
  <si>
    <t>Colunas822</t>
  </si>
  <si>
    <t>Colunas823</t>
  </si>
  <si>
    <t>Colunas824</t>
  </si>
  <si>
    <t>Colunas825</t>
  </si>
  <si>
    <t>Colunas826</t>
  </si>
  <si>
    <t>Colunas827</t>
  </si>
  <si>
    <t>Colunas828</t>
  </si>
  <si>
    <t>Colunas829</t>
  </si>
  <si>
    <t>Colunas830</t>
  </si>
  <si>
    <t>Colunas831</t>
  </si>
  <si>
    <t>Colunas832</t>
  </si>
  <si>
    <t>Colunas833</t>
  </si>
  <si>
    <t>Colunas834</t>
  </si>
  <si>
    <t>Colunas835</t>
  </si>
  <si>
    <t>Colunas836</t>
  </si>
  <si>
    <t>Colunas837</t>
  </si>
  <si>
    <t>Colunas838</t>
  </si>
  <si>
    <t>Colunas839</t>
  </si>
  <si>
    <t>Colunas840</t>
  </si>
  <si>
    <t>Colunas841</t>
  </si>
  <si>
    <t>Colunas842</t>
  </si>
  <si>
    <t>Colunas843</t>
  </si>
  <si>
    <t>Colunas844</t>
  </si>
  <si>
    <t>Colunas845</t>
  </si>
  <si>
    <t>Colunas846</t>
  </si>
  <si>
    <t>Colunas847</t>
  </si>
  <si>
    <t>Colunas848</t>
  </si>
  <si>
    <t>Colunas849</t>
  </si>
  <si>
    <t>Colunas850</t>
  </si>
  <si>
    <t>Colunas851</t>
  </si>
  <si>
    <t>Colunas852</t>
  </si>
  <si>
    <t>Colunas853</t>
  </si>
  <si>
    <t>Colunas854</t>
  </si>
  <si>
    <t>Colunas855</t>
  </si>
  <si>
    <t>Colunas856</t>
  </si>
  <si>
    <t>Colunas857</t>
  </si>
  <si>
    <t>Colunas858</t>
  </si>
  <si>
    <t>Colunas859</t>
  </si>
  <si>
    <t>Colunas860</t>
  </si>
  <si>
    <t>Colunas861</t>
  </si>
  <si>
    <t>Colunas862</t>
  </si>
  <si>
    <t>Colunas863</t>
  </si>
  <si>
    <t>Colunas864</t>
  </si>
  <si>
    <t>Colunas865</t>
  </si>
  <si>
    <t>Colunas866</t>
  </si>
  <si>
    <t>Colunas867</t>
  </si>
  <si>
    <t>Colunas868</t>
  </si>
  <si>
    <t>Colunas869</t>
  </si>
  <si>
    <t>Colunas870</t>
  </si>
  <si>
    <t>Colunas871</t>
  </si>
  <si>
    <t>Colunas872</t>
  </si>
  <si>
    <t>Colunas873</t>
  </si>
  <si>
    <t>Colunas874</t>
  </si>
  <si>
    <t>Colunas875</t>
  </si>
  <si>
    <t>Colunas876</t>
  </si>
  <si>
    <t>Colunas877</t>
  </si>
  <si>
    <t>Colunas878</t>
  </si>
  <si>
    <t>Colunas879</t>
  </si>
  <si>
    <t>Colunas880</t>
  </si>
  <si>
    <t>Colunas881</t>
  </si>
  <si>
    <t>Colunas882</t>
  </si>
  <si>
    <t>Colunas883</t>
  </si>
  <si>
    <t>Colunas884</t>
  </si>
  <si>
    <t>Colunas885</t>
  </si>
  <si>
    <t>Colunas886</t>
  </si>
  <si>
    <t>Colunas887</t>
  </si>
  <si>
    <t>Colunas888</t>
  </si>
  <si>
    <t>Colunas889</t>
  </si>
  <si>
    <t>Colunas890</t>
  </si>
  <si>
    <t>Colunas891</t>
  </si>
  <si>
    <t>Colunas892</t>
  </si>
  <si>
    <t>Colunas893</t>
  </si>
  <si>
    <t>Colunas894</t>
  </si>
  <si>
    <t>Colunas895</t>
  </si>
  <si>
    <t>Colunas896</t>
  </si>
  <si>
    <t>Colunas897</t>
  </si>
  <si>
    <t>Colunas898</t>
  </si>
  <si>
    <t>Colunas899</t>
  </si>
  <si>
    <t>Colunas900</t>
  </si>
  <si>
    <t>Colunas901</t>
  </si>
  <si>
    <t>Colunas902</t>
  </si>
  <si>
    <t>Colunas903</t>
  </si>
  <si>
    <t>Colunas904</t>
  </si>
  <si>
    <t>Colunas905</t>
  </si>
  <si>
    <t>Colunas906</t>
  </si>
  <si>
    <t>Colunas907</t>
  </si>
  <si>
    <t>Colunas908</t>
  </si>
  <si>
    <t>Colunas909</t>
  </si>
  <si>
    <t>Colunas910</t>
  </si>
  <si>
    <t>Colunas911</t>
  </si>
  <si>
    <t>Colunas912</t>
  </si>
  <si>
    <t>Colunas913</t>
  </si>
  <si>
    <t>Colunas914</t>
  </si>
  <si>
    <t>Colunas915</t>
  </si>
  <si>
    <t>Colunas916</t>
  </si>
  <si>
    <t>Colunas917</t>
  </si>
  <si>
    <t>Colunas918</t>
  </si>
  <si>
    <t>Colunas919</t>
  </si>
  <si>
    <t>Colunas920</t>
  </si>
  <si>
    <t>Colunas921</t>
  </si>
  <si>
    <t>Colunas922</t>
  </si>
  <si>
    <t>Colunas923</t>
  </si>
  <si>
    <t>Colunas924</t>
  </si>
  <si>
    <t>Colunas925</t>
  </si>
  <si>
    <t>Colunas926</t>
  </si>
  <si>
    <t>Colunas927</t>
  </si>
  <si>
    <t>Colunas928</t>
  </si>
  <si>
    <t>Colunas929</t>
  </si>
  <si>
    <t>Colunas930</t>
  </si>
  <si>
    <t>Colunas931</t>
  </si>
  <si>
    <t>Colunas932</t>
  </si>
  <si>
    <t>Colunas933</t>
  </si>
  <si>
    <t>Colunas934</t>
  </si>
  <si>
    <t>Colunas935</t>
  </si>
  <si>
    <t>Colunas936</t>
  </si>
  <si>
    <t>Colunas937</t>
  </si>
  <si>
    <t>Colunas938</t>
  </si>
  <si>
    <t>Colunas939</t>
  </si>
  <si>
    <t>Colunas940</t>
  </si>
  <si>
    <t>Colunas941</t>
  </si>
  <si>
    <t>Colunas942</t>
  </si>
  <si>
    <t>Colunas943</t>
  </si>
  <si>
    <t>Colunas944</t>
  </si>
  <si>
    <t>Colunas945</t>
  </si>
  <si>
    <t>Colunas946</t>
  </si>
  <si>
    <t>Colunas947</t>
  </si>
  <si>
    <t>Colunas948</t>
  </si>
  <si>
    <t>Colunas949</t>
  </si>
  <si>
    <t>Colunas950</t>
  </si>
  <si>
    <t>Colunas951</t>
  </si>
  <si>
    <t>Colunas952</t>
  </si>
  <si>
    <t>Colunas953</t>
  </si>
  <si>
    <t>Colunas954</t>
  </si>
  <si>
    <t>Colunas955</t>
  </si>
  <si>
    <t>Colunas956</t>
  </si>
  <si>
    <t>Colunas957</t>
  </si>
  <si>
    <t>Colunas958</t>
  </si>
  <si>
    <t>Colunas959</t>
  </si>
  <si>
    <t>Colunas960</t>
  </si>
  <si>
    <t>Colunas961</t>
  </si>
  <si>
    <t>Colunas962</t>
  </si>
  <si>
    <t>Colunas963</t>
  </si>
  <si>
    <t>Colunas964</t>
  </si>
  <si>
    <t>Colunas965</t>
  </si>
  <si>
    <t>Colunas966</t>
  </si>
  <si>
    <t>Colunas967</t>
  </si>
  <si>
    <t>Colunas968</t>
  </si>
  <si>
    <t>Colunas969</t>
  </si>
  <si>
    <t>Colunas970</t>
  </si>
  <si>
    <t>Colunas971</t>
  </si>
  <si>
    <t>Colunas972</t>
  </si>
  <si>
    <t>Colunas973</t>
  </si>
  <si>
    <t>Colunas974</t>
  </si>
  <si>
    <t>Colunas975</t>
  </si>
  <si>
    <t>Colunas976</t>
  </si>
  <si>
    <t>Colunas977</t>
  </si>
  <si>
    <t>Colunas978</t>
  </si>
  <si>
    <t>Colunas979</t>
  </si>
  <si>
    <t>Colunas980</t>
  </si>
  <si>
    <t>Colunas981</t>
  </si>
  <si>
    <t>Colunas982</t>
  </si>
  <si>
    <t>Colunas983</t>
  </si>
  <si>
    <t>Colunas984</t>
  </si>
  <si>
    <t>Colunas985</t>
  </si>
  <si>
    <t>Colunas986</t>
  </si>
  <si>
    <t>Colunas987</t>
  </si>
  <si>
    <t>Colunas988</t>
  </si>
  <si>
    <t>Colunas989</t>
  </si>
  <si>
    <t>Colunas990</t>
  </si>
  <si>
    <t>Colunas991</t>
  </si>
  <si>
    <t>Colunas992</t>
  </si>
  <si>
    <t>Colunas993</t>
  </si>
  <si>
    <t>Colunas994</t>
  </si>
  <si>
    <t>Colunas995</t>
  </si>
  <si>
    <t>Colunas996</t>
  </si>
  <si>
    <t>Colunas997</t>
  </si>
  <si>
    <t>Colunas998</t>
  </si>
  <si>
    <t>Colunas999</t>
  </si>
  <si>
    <t>Colunas1000</t>
  </si>
  <si>
    <t>Colunas1001</t>
  </si>
  <si>
    <t>Colunas1002</t>
  </si>
  <si>
    <t>Colunas1003</t>
  </si>
  <si>
    <t>Colunas1004</t>
  </si>
  <si>
    <t>Colunas1005</t>
  </si>
  <si>
    <t>Colunas1006</t>
  </si>
  <si>
    <t>Colunas1007</t>
  </si>
  <si>
    <t>Colunas1008</t>
  </si>
  <si>
    <t>Colunas1009</t>
  </si>
  <si>
    <t>Colunas1010</t>
  </si>
  <si>
    <t>Colunas1011</t>
  </si>
  <si>
    <t>Colunas1012</t>
  </si>
  <si>
    <t>Colunas1013</t>
  </si>
  <si>
    <t>Colunas1014</t>
  </si>
  <si>
    <t>Colunas1015</t>
  </si>
  <si>
    <t>Colunas1016</t>
  </si>
  <si>
    <t>Colunas1017</t>
  </si>
  <si>
    <t>Colunas1018</t>
  </si>
  <si>
    <t>Colunas1019</t>
  </si>
  <si>
    <t>Colunas1020</t>
  </si>
  <si>
    <t>Colunas1021</t>
  </si>
  <si>
    <t>Colunas1022</t>
  </si>
  <si>
    <t>Colunas1023</t>
  </si>
  <si>
    <t>Colunas1024</t>
  </si>
  <si>
    <t>Banco de Preços</t>
  </si>
  <si>
    <t>Atalaia</t>
  </si>
  <si>
    <t>Cintos Julio Almeida</t>
  </si>
  <si>
    <t>Loja Mirante</t>
  </si>
  <si>
    <t>Bota Paranda</t>
  </si>
  <si>
    <t>Loja do Mecanico</t>
  </si>
  <si>
    <t>EPI Brasil</t>
  </si>
  <si>
    <t>Militar Brasil</t>
  </si>
  <si>
    <t>Distrinox EPI</t>
  </si>
  <si>
    <t>Bravo 21</t>
  </si>
  <si>
    <t>Camiseta Básica</t>
  </si>
  <si>
    <t>Tactical Force</t>
  </si>
  <si>
    <t>CouroArt</t>
  </si>
  <si>
    <t>MÉDIA</t>
  </si>
  <si>
    <t>VRº ANUAL</t>
  </si>
  <si>
    <t>VRº MENSAL</t>
  </si>
  <si>
    <r>
      <rPr>
        <b/>
        <sz val="11"/>
        <color indexed="65"/>
        <rFont val="Calibri"/>
      </rPr>
      <t xml:space="preserve">PESQUISA DE PREÇOS EPI - </t>
    </r>
    <r>
      <rPr>
        <b/>
        <u/>
        <sz val="11"/>
        <color indexed="65"/>
        <rFont val="Calibri"/>
      </rPr>
      <t xml:space="preserve"> BOMBEIRO CIVIL</t>
    </r>
  </si>
  <si>
    <t>EPIs</t>
  </si>
  <si>
    <t xml:space="preserve">Oculos de segurança </t>
  </si>
  <si>
    <t xml:space="preserve">Luva de segurança - Vaqueta </t>
  </si>
  <si>
    <t>Capacete de Segurança</t>
  </si>
  <si>
    <t>Bota confeccionada em couro com biqueira de composite para uso diário</t>
  </si>
  <si>
    <t>Capuz de segurança, tipo balaclava; em malha de fibra de meta-aramida tecido anti-chama</t>
  </si>
  <si>
    <t>Banco de Preço</t>
  </si>
  <si>
    <t>Super EPI</t>
  </si>
  <si>
    <t xml:space="preserve">                                                                     </t>
  </si>
  <si>
    <t>EPI BRASIL</t>
  </si>
  <si>
    <t>Envolve EPI'S e Uniformes</t>
  </si>
  <si>
    <t>Net Suprimentos</t>
  </si>
  <si>
    <t xml:space="preserve">Loja do Mecânico </t>
  </si>
  <si>
    <t>BH SEG</t>
  </si>
  <si>
    <t>FemakBrasil</t>
  </si>
  <si>
    <t>Lojas 360</t>
  </si>
  <si>
    <r>
      <t xml:space="preserve">PESQUISA DE PREÇOS CRACHÁ - </t>
    </r>
    <r>
      <rPr>
        <b/>
        <u/>
        <sz val="11"/>
        <color indexed="65"/>
        <rFont val="Calibri"/>
      </rPr>
      <t xml:space="preserve"> BOMBEIRO CIVIL</t>
    </r>
  </si>
  <si>
    <t>Crachá</t>
  </si>
  <si>
    <t>ID Soluction</t>
  </si>
  <si>
    <t>I9 Automação</t>
  </si>
  <si>
    <t>GO Automação</t>
  </si>
  <si>
    <t>Total Mensal Cracha</t>
  </si>
  <si>
    <t>Total Mensal Uniformes e crachá</t>
  </si>
  <si>
    <r>
      <rPr>
        <b/>
        <sz val="11"/>
        <color indexed="64"/>
        <rFont val="Arial"/>
      </rPr>
      <t xml:space="preserve">RELAÇÃO DE MATERIAIS PARA FORNECIMENTO DURANTE PERÍODO DE PANDEMIA
</t>
    </r>
    <r>
      <rPr>
        <b/>
        <sz val="10"/>
        <color indexed="64"/>
        <rFont val="Arial"/>
      </rPr>
      <t xml:space="preserve">Para atenção ao Protocolo Interno para prevenção e controle do novo coronavírus (Covid-19) </t>
    </r>
  </si>
  <si>
    <r>
      <rPr>
        <b/>
        <sz val="10"/>
        <rFont val="Arial"/>
      </rPr>
      <t>EPIs Covid-19</t>
    </r>
    <r>
      <rPr>
        <sz val="10"/>
        <rFont val="Arial"/>
      </rPr>
      <t xml:space="preserve"> (quantidade semestral por pessoa)</t>
    </r>
  </si>
  <si>
    <t>Fashion Masks</t>
  </si>
  <si>
    <t>Farmácia Saúde</t>
  </si>
  <si>
    <t>On Stores</t>
  </si>
  <si>
    <t>-</t>
  </si>
  <si>
    <t>Média</t>
  </si>
  <si>
    <t>Média x Quantidade semestral / 6</t>
  </si>
  <si>
    <t>Máscaras de tecido</t>
  </si>
  <si>
    <t>Item</t>
  </si>
  <si>
    <t>Material a ser distribuído SEMESTRALMENTE ou SEMPRE QUE NECESSÁRIO</t>
  </si>
  <si>
    <t>Qtde</t>
  </si>
  <si>
    <t>Valor Unitário (R$)</t>
  </si>
  <si>
    <t>Valor Total (R$)</t>
  </si>
  <si>
    <r>
      <rPr>
        <b/>
        <sz val="11"/>
        <color indexed="64"/>
        <rFont val="Times New Roman"/>
      </rPr>
      <t>MÁSCARA DE TECIDO
Descrição:</t>
    </r>
    <r>
      <rPr>
        <sz val="11"/>
        <color indexed="64"/>
        <rFont val="Times New Roman"/>
      </rPr>
      <t xml:space="preserve"> Máscara em tecido triplo, cobrindo o nariz e a boca: 1.    A camada exterior deve ser feita de um material resistente à água, como o polipropileno, poliéster ou uma mistura deles; 2.    A camada do meio deve agir como um filtro e pode ser feita de um material sintético, como o polipropileno, ou de uma camada extra de algodão; 3.    A camada interior deve ser feita de um material que absorva a água, como o algodão. Sem estrutura metálica. Acabamentos laterais com elásticos em ambos os lados. Embalado individualmente.</t>
    </r>
  </si>
  <si>
    <t>Valor Total Semestral</t>
  </si>
  <si>
    <t>Valor Total Mensal</t>
  </si>
  <si>
    <t>Valor Total Anual</t>
  </si>
  <si>
    <t>DESPESAS ADMINISTRATIVAS</t>
  </si>
  <si>
    <t>Percentual</t>
  </si>
  <si>
    <t>Valor Mensal (R$)</t>
  </si>
  <si>
    <t>Valor Anual (R$)</t>
  </si>
  <si>
    <t>LUCRO</t>
  </si>
  <si>
    <t>INDIRETAS</t>
  </si>
  <si>
    <t>SUBTOTAL 1</t>
  </si>
  <si>
    <t>TRIBUTAÇÃO SOBRE FATURAMENTO</t>
  </si>
  <si>
    <t>I.S.S.</t>
  </si>
  <si>
    <t>PIS/COFINS</t>
  </si>
  <si>
    <t>SUBTOTAL 2</t>
  </si>
  <si>
    <t>TOTAL GERAL DE MATERIAIS (SUBTOTAL 1 + SUBTOTAL 2)</t>
  </si>
  <si>
    <t>Módulo 2: ENCARGOS E BENEFÍCIOS ANUAIS, MENSAIS E DIÁRIOS</t>
  </si>
  <si>
    <t>Submódulo 2.1 - 13º Salário, Férias e Adicional de Férias:</t>
  </si>
  <si>
    <t>Submódulo 2.2 - Encargos Previdenciários (GPS), Fundo de Garantia por Tempo de Servio (FGTS) e outras contribuições</t>
  </si>
  <si>
    <t>Submódulo 2.3: BENEFÍCIOS MENSAIS E DIÁRIOS</t>
  </si>
  <si>
    <t>Quadro-Resumo do Módulo 2 - Encargos e Benefícios anuais, mensais e diários</t>
  </si>
  <si>
    <t>2.1</t>
  </si>
  <si>
    <t>2.2</t>
  </si>
  <si>
    <t>2.3</t>
  </si>
  <si>
    <t>Total</t>
  </si>
  <si>
    <t>Encargos e Benefícios Anuais, Mensais e Diários</t>
  </si>
  <si>
    <t>13º (décimo terceiro) Salário, Férias e Adicional de Férias</t>
  </si>
  <si>
    <t>GPS, FGTS e outras contribuições</t>
  </si>
  <si>
    <t>MÓDULO 3 - PROVISÃO PARA RESCISÃO</t>
  </si>
  <si>
    <t>MÓDULO 4 - CUSTO DE REPOSIÇÃO DO PROFISSIONAL AUSENTE</t>
  </si>
  <si>
    <t>Submódulo 4.1 - Ausências Legais</t>
  </si>
  <si>
    <t>Quadro-Resumo do Módulo 4 - Custo de Reposição do Profissional Ausente</t>
  </si>
  <si>
    <t>Custo de Reposição do Profissional Ausente</t>
  </si>
  <si>
    <t>Ausências Legais</t>
  </si>
  <si>
    <t>Módulo 5 - Insumos Diversos</t>
  </si>
  <si>
    <t>Município: Curitiba/PR</t>
  </si>
  <si>
    <t>C3. Tributos Municipais</t>
  </si>
  <si>
    <t>2. Quadro-resumo do Custo por empregado</t>
  </si>
  <si>
    <t>Módulo 2 - Encargos e Benefícios Anuais, Mensais e Diários</t>
  </si>
  <si>
    <t>Módulo 3 - Provisão para Rescisão</t>
  </si>
  <si>
    <t>Módulo 4 - Custo de Reposição do Profissional Ausente</t>
  </si>
  <si>
    <t xml:space="preserve">                                             Subtotal (A+B+C+D+E)</t>
  </si>
  <si>
    <t>Módulo 6- Custos Indiretos, Tributos e Lucro</t>
  </si>
  <si>
    <t>Base de cálculo para o Submódulo 2.2 (Somatório do Módulo 1 e do Submódulo 2.1)</t>
  </si>
  <si>
    <t>MÓDULO 5 - INSUMOS DIVERSOS</t>
  </si>
  <si>
    <t>Módulo 6: CUSTOS INDIRETOS, TRIBUTOS E LUCRO</t>
  </si>
  <si>
    <t>Módulo 1 - Composição da remuneração</t>
  </si>
  <si>
    <t>Férias e Adicional de Férias</t>
  </si>
  <si>
    <t>Substituto na cobertura de Férias</t>
  </si>
  <si>
    <t xml:space="preserve">Substituto na cobertura de Ausências legais </t>
  </si>
  <si>
    <t>Substituto na cobertura de Licença paternidade</t>
  </si>
  <si>
    <t>Substituto na cobertura de Licença maternidade</t>
  </si>
  <si>
    <t>Substituto na cobertura de Ausência por Acidente de trabalho Lei 6367/76 e art. 473 CLT - Art. 19 a 23 da Lei 8.213/91</t>
  </si>
  <si>
    <t>Substituto na cobertura de Ausência por doença</t>
  </si>
  <si>
    <t>1/12=8,33</t>
  </si>
  <si>
    <t>Aviso prévio trabalhado</t>
  </si>
  <si>
    <t>Aviso prévio indenizado</t>
  </si>
  <si>
    <t>Utilizou-se o valor praticado em contratos do Tribunal</t>
  </si>
  <si>
    <t>Valor dos EPIs Covid Anual</t>
  </si>
  <si>
    <t>TOTAL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</si>
</sst>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[$€]* #,##0.00_);_([$€]* \(#,##0.00\);_([$€]* \-??_);_(@_)"/>
    <numFmt numFmtId="165" formatCode="_(&quot;R$&quot;* #,##0.00_);_(&quot;R$&quot;* \(#,##0.00\);_(&quot;R$&quot;* \-??_);_(@_)"/>
    <numFmt numFmtId="166" formatCode="_-&quot;R$ &quot;* #,##0.00_-;&quot;-R$ &quot;* #,##0.00_-;_-&quot;R$ &quot;* \-??_-;_-@_-"/>
    <numFmt numFmtId="167" formatCode="_(&quot;R$ &quot;* #,##0.00_);_(&quot;R$ &quot;* \(#,##0.00\);_(&quot;R$ &quot;* \-??_);_(@_)"/>
    <numFmt numFmtId="168" formatCode="_(* #,##0.00_);_(* \(#,##0.00\);_(* \-??_);_(@_)"/>
    <numFmt numFmtId="169" formatCode="_-* #,##0.00_-;\-* #,##0.00_-;_-* \-??_-;_-@_-"/>
    <numFmt numFmtId="170" formatCode="[$-416]d/m/yyyy"/>
    <numFmt numFmtId="171" formatCode="&quot;R$ &quot;#,##0.00"/>
    <numFmt numFmtId="172" formatCode="[$R$-416]\ #,##0.00;[Red]\-[$R$-416]\ #,##0.00"/>
  </numFmts>
  <fonts count="42">
    <font>
      <sz val="10"/>
      <color theme="1"/>
      <name val="Tahoma"/>
    </font>
    <font>
      <sz val="10"/>
      <name val="Tahoma"/>
    </font>
    <font>
      <sz val="11"/>
      <color indexed="64"/>
      <name val="Calibri"/>
    </font>
    <font>
      <sz val="10"/>
      <name val="Arial"/>
    </font>
    <font>
      <sz val="11"/>
      <color indexed="63"/>
      <name val="Calibri"/>
    </font>
    <font>
      <sz val="8"/>
      <name val="Arial"/>
    </font>
    <font>
      <b/>
      <sz val="15"/>
      <color indexed="56"/>
      <name val="Calibri"/>
    </font>
    <font>
      <b/>
      <sz val="10"/>
      <color indexed="64"/>
      <name val="Arial"/>
    </font>
    <font>
      <sz val="10"/>
      <color indexed="64"/>
      <name val="Arial"/>
    </font>
    <font>
      <b/>
      <sz val="12"/>
      <color indexed="64"/>
      <name val="Calibri"/>
    </font>
    <font>
      <sz val="12"/>
      <color indexed="64"/>
      <name val="Calibri"/>
    </font>
    <font>
      <sz val="12"/>
      <name val="Calibri"/>
    </font>
    <font>
      <b/>
      <sz val="12"/>
      <name val="Calibri"/>
    </font>
    <font>
      <sz val="10"/>
      <name val="Calibri"/>
    </font>
    <font>
      <sz val="11"/>
      <name val="Calibri"/>
    </font>
    <font>
      <sz val="10"/>
      <color indexed="64"/>
      <name val="Calibri"/>
    </font>
    <font>
      <u/>
      <sz val="12"/>
      <name val="Calibri"/>
    </font>
    <font>
      <sz val="9"/>
      <name val="Bookman Old Style"/>
    </font>
    <font>
      <b/>
      <sz val="9"/>
      <name val="Bookman Old Style"/>
    </font>
    <font>
      <i/>
      <sz val="12"/>
      <name val="Calibri"/>
    </font>
    <font>
      <b/>
      <sz val="10"/>
      <name val="Calibri"/>
    </font>
    <font>
      <b/>
      <sz val="11"/>
      <color indexed="65"/>
      <name val="Calibri"/>
    </font>
    <font>
      <b/>
      <sz val="11"/>
      <color indexed="64"/>
      <name val="Calibri"/>
    </font>
    <font>
      <b/>
      <sz val="10"/>
      <name val="Tahoma"/>
    </font>
    <font>
      <b/>
      <sz val="11"/>
      <name val="Calibri"/>
    </font>
    <font>
      <sz val="10"/>
      <color indexed="64"/>
      <name val="Tahoma"/>
    </font>
    <font>
      <b/>
      <sz val="11"/>
      <color indexed="64"/>
      <name val="Arial"/>
    </font>
    <font>
      <b/>
      <sz val="10"/>
      <name val="Arial"/>
    </font>
    <font>
      <b/>
      <sz val="11"/>
      <color indexed="64"/>
      <name val="Times New Roman"/>
    </font>
    <font>
      <sz val="11"/>
      <color indexed="64"/>
      <name val="Times New Roman"/>
    </font>
    <font>
      <sz val="10"/>
      <color indexed="64"/>
      <name val="Times New Roman"/>
    </font>
    <font>
      <sz val="12"/>
      <color indexed="64"/>
      <name val="Times New Roman"/>
    </font>
    <font>
      <b/>
      <u/>
      <sz val="11"/>
      <color indexed="65"/>
      <name val="Calibri"/>
    </font>
    <font>
      <sz val="8"/>
      <name val="Tahoma"/>
    </font>
    <font>
      <b/>
      <sz val="9"/>
      <name val="Tahoma"/>
    </font>
    <font>
      <sz val="9"/>
      <name val="Tahoma"/>
    </font>
    <font>
      <b/>
      <sz val="12"/>
      <name val="Calibri"/>
      <family val="2"/>
    </font>
    <font>
      <sz val="12"/>
      <name val="Calibri"/>
      <family val="2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indexed="64"/>
      <name val="Arial"/>
      <family val="2"/>
    </font>
    <font>
      <b/>
      <sz val="10"/>
      <color indexed="64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00B0F0"/>
        <bgColor indexed="49"/>
      </patternFill>
    </fill>
    <fill>
      <patternFill patternType="solid">
        <fgColor rgb="FFF2F2F2"/>
        <bgColor rgb="FFEEEEEE"/>
      </patternFill>
    </fill>
    <fill>
      <patternFill patternType="solid">
        <fgColor rgb="FFEEEEEE"/>
        <bgColor rgb="FFF2F2F2"/>
      </patternFill>
    </fill>
    <fill>
      <patternFill patternType="solid">
        <fgColor indexed="65"/>
        <bgColor rgb="FFF2F2F2"/>
      </patternFill>
    </fill>
    <fill>
      <patternFill patternType="solid">
        <fgColor rgb="FF8EB4E3"/>
        <bgColor rgb="FFBFBFBF"/>
      </patternFill>
    </fill>
    <fill>
      <patternFill patternType="solid">
        <fgColor indexed="22"/>
        <bgColor rgb="FFBFBFBF"/>
      </patternFill>
    </fill>
    <fill>
      <patternFill patternType="solid">
        <fgColor rgb="FFC6D9F1"/>
        <bgColor rgb="FFB7DEE8"/>
      </patternFill>
    </fill>
    <fill>
      <patternFill patternType="solid">
        <fgColor rgb="FFB7DEE8"/>
        <bgColor rgb="FFC6D9F1"/>
      </patternFill>
    </fill>
    <fill>
      <patternFill patternType="solid">
        <fgColor rgb="FFFFFFA6"/>
        <bgColor rgb="FFFFFF6D"/>
      </patternFill>
    </fill>
    <fill>
      <patternFill patternType="solid">
        <fgColor rgb="FF17375E"/>
        <bgColor indexed="56"/>
      </patternFill>
    </fill>
    <fill>
      <patternFill patternType="solid">
        <fgColor rgb="FFDCE6F2"/>
        <bgColor rgb="FFDBEEF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B7DEE8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indexed="22"/>
      </patternFill>
    </fill>
    <fill>
      <patternFill patternType="solid">
        <fgColor indexed="5"/>
        <bgColor rgb="FFFFFF6D"/>
      </patternFill>
    </fill>
    <fill>
      <patternFill patternType="solid">
        <fgColor rgb="FFDBEEF4"/>
        <bgColor rgb="FFDCE6F2"/>
      </patternFill>
    </fill>
    <fill>
      <patternFill patternType="solid">
        <fgColor rgb="FFDDDDDD"/>
        <bgColor rgb="FFD9D9D9"/>
      </patternFill>
    </fill>
    <fill>
      <patternFill patternType="solid">
        <fgColor rgb="FFEEECE1"/>
        <bgColor rgb="FFEEEEEE"/>
      </patternFill>
    </fill>
    <fill>
      <patternFill patternType="solid">
        <fgColor rgb="FFEEEEEE"/>
        <bgColor rgb="FFDDE8CB"/>
      </patternFill>
    </fill>
    <fill>
      <patternFill patternType="solid">
        <fgColor theme="8" tint="0.39997558519241921"/>
        <bgColor rgb="FFBFBFBF"/>
      </patternFill>
    </fill>
    <fill>
      <patternFill patternType="solid">
        <fgColor theme="8" tint="0.59999389629810485"/>
        <bgColor rgb="FFBFBFBF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6D"/>
      </patternFill>
    </fill>
    <fill>
      <patternFill patternType="solid">
        <fgColor theme="0"/>
        <bgColor rgb="FFC6D9F1"/>
      </patternFill>
    </fill>
    <fill>
      <patternFill patternType="solid">
        <fgColor theme="8" tint="0.39997558519241921"/>
        <bgColor rgb="FFB7DEE8"/>
      </patternFill>
    </fill>
  </fills>
  <borders count="3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89">
    <xf numFmtId="0" fontId="0" fillId="0" borderId="0"/>
    <xf numFmtId="164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2" fillId="0" borderId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8" fontId="1" fillId="0" borderId="0" applyBorder="0" applyProtection="0"/>
    <xf numFmtId="168" fontId="1" fillId="0" borderId="0" applyBorder="0" applyProtection="0"/>
    <xf numFmtId="168" fontId="1" fillId="0" borderId="0" applyBorder="0" applyProtection="0"/>
    <xf numFmtId="169" fontId="1" fillId="0" borderId="0" applyBorder="0" applyProtection="0"/>
    <xf numFmtId="0" fontId="3" fillId="0" borderId="0"/>
    <xf numFmtId="0" fontId="6" fillId="0" borderId="1" applyProtection="0"/>
    <xf numFmtId="168" fontId="1" fillId="0" borderId="0" applyBorder="0" applyProtection="0"/>
    <xf numFmtId="169" fontId="1" fillId="0" borderId="0" applyBorder="0" applyProtection="0"/>
    <xf numFmtId="168" fontId="1" fillId="0" borderId="0" applyBorder="0" applyProtection="0"/>
    <xf numFmtId="168" fontId="1" fillId="0" borderId="0" applyBorder="0" applyProtection="0"/>
    <xf numFmtId="168" fontId="1" fillId="0" borderId="0" applyBorder="0" applyProtection="0"/>
    <xf numFmtId="169" fontId="1" fillId="0" borderId="0" applyBorder="0" applyProtection="0"/>
    <xf numFmtId="169" fontId="1" fillId="0" borderId="0" applyBorder="0" applyProtection="0"/>
    <xf numFmtId="169" fontId="1" fillId="0" borderId="0" applyBorder="0" applyProtection="0"/>
  </cellStyleXfs>
  <cellXfs count="360">
    <xf numFmtId="0" fontId="0" fillId="0" borderId="0" xfId="0"/>
    <xf numFmtId="0" fontId="2" fillId="0" borderId="0" xfId="56" applyFont="1"/>
    <xf numFmtId="0" fontId="8" fillId="0" borderId="6" xfId="56" applyFont="1" applyBorder="1" applyAlignment="1">
      <alignment horizontal="center" vertical="center"/>
    </xf>
    <xf numFmtId="0" fontId="8" fillId="0" borderId="0" xfId="56" applyFont="1"/>
    <xf numFmtId="0" fontId="7" fillId="0" borderId="4" xfId="56" applyFont="1" applyBorder="1" applyAlignment="1">
      <alignment horizontal="center"/>
    </xf>
    <xf numFmtId="0" fontId="8" fillId="0" borderId="4" xfId="56" applyFont="1" applyBorder="1" applyAlignment="1">
      <alignment horizontal="center" vertical="center"/>
    </xf>
    <xf numFmtId="0" fontId="2" fillId="0" borderId="6" xfId="56" applyFont="1" applyBorder="1"/>
    <xf numFmtId="0" fontId="11" fillId="5" borderId="0" xfId="0" applyFont="1" applyFill="1" applyAlignment="1" applyProtection="1">
      <alignment horizontal="center" vertical="center" wrapText="1"/>
      <protection locked="0"/>
    </xf>
    <xf numFmtId="0" fontId="12" fillId="5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49" fontId="11" fillId="5" borderId="11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12" xfId="0" applyNumberFormat="1" applyFont="1" applyFill="1" applyBorder="1" applyAlignment="1" applyProtection="1">
      <alignment horizontal="left" vertical="center" wrapText="1"/>
      <protection locked="0"/>
    </xf>
    <xf numFmtId="49" fontId="11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11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13" fillId="5" borderId="0" xfId="0" applyFont="1" applyFill="1" applyAlignment="1" applyProtection="1">
      <alignment horizontal="center" vertical="center" wrapText="1"/>
      <protection locked="0"/>
    </xf>
    <xf numFmtId="0" fontId="12" fillId="5" borderId="15" xfId="0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left" vertical="center" wrapText="1"/>
      <protection locked="0"/>
    </xf>
    <xf numFmtId="0" fontId="11" fillId="5" borderId="14" xfId="0" applyFont="1" applyFill="1" applyBorder="1" applyAlignment="1" applyProtection="1">
      <alignment horizontal="left" vertical="center" wrapText="1"/>
      <protection locked="0"/>
    </xf>
    <xf numFmtId="0" fontId="12" fillId="5" borderId="15" xfId="0" applyFont="1" applyFill="1" applyBorder="1" applyAlignment="1" applyProtection="1">
      <alignment horizontal="left" vertical="center" wrapText="1"/>
      <protection locked="0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0" fontId="11" fillId="5" borderId="0" xfId="0" applyFont="1" applyFill="1" applyAlignment="1" applyProtection="1">
      <alignment horizontal="left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9" fontId="11" fillId="0" borderId="9" xfId="64" applyNumberFormat="1" applyFont="1" applyBorder="1" applyAlignment="1" applyProtection="1">
      <alignment horizontal="center" vertical="center" wrapText="1"/>
      <protection locked="0"/>
    </xf>
    <xf numFmtId="168" fontId="11" fillId="0" borderId="9" xfId="81" applyNumberFormat="1" applyFont="1" applyBorder="1" applyAlignment="1" applyProtection="1">
      <alignment horizontal="center" vertical="center" wrapText="1"/>
      <protection locked="0"/>
    </xf>
    <xf numFmtId="168" fontId="12" fillId="0" borderId="9" xfId="81" applyNumberFormat="1" applyFont="1" applyBorder="1" applyAlignment="1" applyProtection="1">
      <alignment horizontal="center" vertical="center" wrapText="1"/>
      <protection locked="0"/>
    </xf>
    <xf numFmtId="0" fontId="12" fillId="5" borderId="0" xfId="0" applyFont="1" applyFill="1" applyAlignment="1" applyProtection="1">
      <alignment horizontal="left" vertical="center" wrapText="1"/>
      <protection locked="0"/>
    </xf>
    <xf numFmtId="165" fontId="11" fillId="5" borderId="0" xfId="2" applyNumberFormat="1" applyFont="1" applyFill="1" applyAlignment="1" applyProtection="1">
      <alignment horizontal="center" vertical="center" wrapText="1"/>
      <protection locked="0"/>
    </xf>
    <xf numFmtId="168" fontId="13" fillId="5" borderId="0" xfId="0" applyNumberFormat="1" applyFont="1" applyFill="1" applyAlignment="1" applyProtection="1">
      <alignment horizontal="center" vertical="center" wrapText="1"/>
      <protection locked="0"/>
    </xf>
    <xf numFmtId="1" fontId="11" fillId="5" borderId="9" xfId="81" applyNumberFormat="1" applyFont="1" applyFill="1" applyBorder="1" applyAlignment="1" applyProtection="1">
      <alignment horizontal="center" vertical="center" wrapText="1"/>
      <protection locked="0"/>
    </xf>
    <xf numFmtId="168" fontId="11" fillId="5" borderId="11" xfId="81" applyNumberFormat="1" applyFont="1" applyFill="1" applyBorder="1" applyAlignment="1" applyProtection="1">
      <alignment horizontal="center" vertical="center" wrapText="1"/>
      <protection locked="0"/>
    </xf>
    <xf numFmtId="0" fontId="15" fillId="0" borderId="9" xfId="52" applyFont="1" applyBorder="1" applyAlignment="1" applyProtection="1">
      <alignment horizontal="center" vertical="center" wrapText="1"/>
      <protection locked="0"/>
    </xf>
    <xf numFmtId="1" fontId="11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9" xfId="52" applyFont="1" applyBorder="1" applyAlignment="1" applyProtection="1">
      <alignment horizontal="center" vertical="center" wrapText="1"/>
      <protection locked="0"/>
    </xf>
    <xf numFmtId="168" fontId="11" fillId="5" borderId="9" xfId="81" applyNumberFormat="1" applyFont="1" applyFill="1" applyBorder="1" applyAlignment="1" applyProtection="1">
      <alignment horizontal="center" vertical="center" wrapText="1"/>
      <protection locked="0"/>
    </xf>
    <xf numFmtId="168" fontId="12" fillId="5" borderId="11" xfId="81" applyNumberFormat="1" applyFont="1" applyFill="1" applyBorder="1" applyAlignment="1" applyProtection="1">
      <alignment horizontal="center" vertical="center" wrapText="1"/>
      <protection locked="0"/>
    </xf>
    <xf numFmtId="168" fontId="1" fillId="0" borderId="9" xfId="81" applyNumberFormat="1" applyFont="1" applyBorder="1" applyAlignment="1" applyProtection="1">
      <alignment horizontal="center" vertical="center" wrapText="1"/>
      <protection locked="0"/>
    </xf>
    <xf numFmtId="0" fontId="11" fillId="5" borderId="11" xfId="0" applyFont="1" applyFill="1" applyBorder="1" applyAlignment="1" applyProtection="1">
      <alignment horizontal="center" vertical="center" wrapText="1"/>
      <protection locked="0"/>
    </xf>
    <xf numFmtId="168" fontId="1" fillId="0" borderId="13" xfId="81" applyNumberFormat="1" applyFont="1" applyBorder="1" applyAlignment="1" applyProtection="1">
      <alignment horizontal="center" vertical="center" wrapText="1"/>
      <protection locked="0"/>
    </xf>
    <xf numFmtId="165" fontId="12" fillId="7" borderId="9" xfId="2" applyNumberFormat="1" applyFont="1" applyFill="1" applyBorder="1" applyAlignment="1" applyProtection="1">
      <alignment horizontal="center" vertical="center" wrapText="1"/>
      <protection locked="0"/>
    </xf>
    <xf numFmtId="0" fontId="11" fillId="5" borderId="17" xfId="0" applyFont="1" applyFill="1" applyBorder="1" applyAlignment="1" applyProtection="1">
      <alignment horizontal="center" vertical="center" wrapText="1"/>
      <protection locked="0"/>
    </xf>
    <xf numFmtId="10" fontId="11" fillId="0" borderId="17" xfId="64" applyNumberFormat="1" applyFont="1" applyBorder="1" applyAlignment="1" applyProtection="1">
      <alignment horizontal="center" vertical="center" wrapText="1"/>
      <protection locked="0"/>
    </xf>
    <xf numFmtId="168" fontId="11" fillId="5" borderId="17" xfId="81" applyNumberFormat="1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13" fillId="9" borderId="9" xfId="0" applyFont="1" applyFill="1" applyBorder="1" applyAlignment="1" applyProtection="1">
      <alignment horizontal="center" vertical="center" wrapText="1"/>
      <protection locked="0"/>
    </xf>
    <xf numFmtId="0" fontId="11" fillId="5" borderId="16" xfId="0" applyFont="1" applyFill="1" applyBorder="1" applyAlignment="1" applyProtection="1">
      <alignment horizontal="center" vertical="center" wrapText="1"/>
      <protection locked="0"/>
    </xf>
    <xf numFmtId="168" fontId="11" fillId="5" borderId="16" xfId="81" applyNumberFormat="1" applyFont="1" applyFill="1" applyBorder="1" applyAlignment="1" applyProtection="1">
      <alignment horizontal="center" vertical="center" wrapText="1"/>
      <protection locked="0"/>
    </xf>
    <xf numFmtId="10" fontId="12" fillId="0" borderId="18" xfId="64" applyNumberFormat="1" applyFont="1" applyBorder="1" applyAlignment="1" applyProtection="1">
      <alignment horizontal="center" vertical="center" wrapText="1"/>
      <protection locked="0"/>
    </xf>
    <xf numFmtId="168" fontId="12" fillId="5" borderId="18" xfId="81" applyNumberFormat="1" applyFont="1" applyFill="1" applyBorder="1" applyAlignment="1" applyProtection="1">
      <alignment horizontal="center" vertical="center" wrapText="1"/>
      <protection locked="0"/>
    </xf>
    <xf numFmtId="0" fontId="12" fillId="5" borderId="17" xfId="0" applyFont="1" applyFill="1" applyBorder="1" applyAlignment="1" applyProtection="1">
      <alignment horizontal="center" vertical="center" wrapText="1"/>
      <protection locked="0"/>
    </xf>
    <xf numFmtId="9" fontId="11" fillId="5" borderId="9" xfId="64" applyNumberFormat="1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 applyProtection="1">
      <alignment horizontal="center" vertical="center" wrapText="1"/>
      <protection locked="0"/>
    </xf>
    <xf numFmtId="10" fontId="11" fillId="0" borderId="9" xfId="64" applyNumberFormat="1" applyFont="1" applyBorder="1" applyAlignment="1" applyProtection="1">
      <alignment horizontal="center" vertical="center" wrapText="1"/>
      <protection locked="0"/>
    </xf>
    <xf numFmtId="168" fontId="11" fillId="5" borderId="12" xfId="81" applyNumberFormat="1" applyFont="1" applyFill="1" applyBorder="1" applyAlignment="1" applyProtection="1">
      <alignment horizontal="center" vertical="center" wrapText="1"/>
      <protection locked="0"/>
    </xf>
    <xf numFmtId="10" fontId="11" fillId="0" borderId="16" xfId="64" applyNumberFormat="1" applyFont="1" applyBorder="1" applyAlignment="1" applyProtection="1">
      <alignment horizontal="center" vertical="center" wrapText="1"/>
      <protection locked="0"/>
    </xf>
    <xf numFmtId="168" fontId="11" fillId="5" borderId="14" xfId="81" applyNumberFormat="1" applyFont="1" applyFill="1" applyBorder="1" applyAlignment="1" applyProtection="1">
      <alignment horizontal="center" vertical="center" wrapText="1"/>
      <protection locked="0"/>
    </xf>
    <xf numFmtId="168" fontId="12" fillId="5" borderId="21" xfId="81" applyNumberFormat="1" applyFont="1" applyFill="1" applyBorder="1" applyAlignment="1" applyProtection="1">
      <alignment horizontal="center" vertical="center" wrapText="1"/>
      <protection locked="0"/>
    </xf>
    <xf numFmtId="10" fontId="13" fillId="5" borderId="9" xfId="64" applyNumberFormat="1" applyFont="1" applyFill="1" applyBorder="1" applyAlignment="1" applyProtection="1">
      <alignment horizontal="center" vertical="center" wrapText="1"/>
      <protection locked="0"/>
    </xf>
    <xf numFmtId="168" fontId="11" fillId="5" borderId="13" xfId="81" applyNumberFormat="1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15" fillId="5" borderId="16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10" fontId="11" fillId="0" borderId="0" xfId="64" applyNumberFormat="1" applyFont="1" applyAlignment="1" applyProtection="1">
      <alignment horizontal="center" vertical="center" wrapText="1"/>
      <protection locked="0"/>
    </xf>
    <xf numFmtId="168" fontId="11" fillId="0" borderId="0" xfId="81" applyNumberFormat="1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10" fontId="12" fillId="5" borderId="18" xfId="64" applyNumberFormat="1" applyFont="1" applyFill="1" applyBorder="1" applyAlignment="1" applyProtection="1">
      <alignment horizontal="center" vertical="center" wrapText="1"/>
      <protection locked="0"/>
    </xf>
    <xf numFmtId="10" fontId="12" fillId="5" borderId="0" xfId="0" applyNumberFormat="1" applyFont="1" applyFill="1" applyAlignment="1" applyProtection="1">
      <alignment horizontal="center" vertical="center" wrapText="1"/>
      <protection locked="0"/>
    </xf>
    <xf numFmtId="0" fontId="13" fillId="8" borderId="0" xfId="0" applyFont="1" applyFill="1" applyAlignment="1" applyProtection="1">
      <alignment horizontal="center" vertical="center" wrapText="1"/>
      <protection locked="0"/>
    </xf>
    <xf numFmtId="3" fontId="11" fillId="5" borderId="0" xfId="0" applyNumberFormat="1" applyFont="1" applyFill="1" applyAlignment="1" applyProtection="1">
      <alignment horizontal="left" vertical="center" wrapText="1"/>
      <protection locked="0"/>
    </xf>
    <xf numFmtId="3" fontId="11" fillId="5" borderId="0" xfId="0" applyNumberFormat="1" applyFont="1" applyFill="1" applyAlignment="1" applyProtection="1">
      <alignment horizontal="center" vertical="center" wrapText="1"/>
      <protection locked="0"/>
    </xf>
    <xf numFmtId="0" fontId="16" fillId="5" borderId="0" xfId="0" applyFont="1" applyFill="1" applyAlignment="1" applyProtection="1">
      <alignment horizontal="center" vertical="center" wrapText="1"/>
      <protection locked="0"/>
    </xf>
    <xf numFmtId="165" fontId="12" fillId="5" borderId="0" xfId="2" applyNumberFormat="1" applyFont="1" applyFill="1" applyAlignment="1" applyProtection="1">
      <alignment horizontal="center" vertical="center" wrapText="1"/>
      <protection locked="0"/>
    </xf>
    <xf numFmtId="0" fontId="15" fillId="5" borderId="9" xfId="0" applyFont="1" applyFill="1" applyBorder="1" applyAlignment="1" applyProtection="1">
      <alignment horizontal="center" vertical="center" wrapText="1"/>
      <protection locked="0"/>
    </xf>
    <xf numFmtId="168" fontId="11" fillId="5" borderId="23" xfId="81" applyNumberFormat="1" applyFont="1" applyFill="1" applyBorder="1" applyAlignment="1" applyProtection="1">
      <alignment horizontal="center" vertical="center" wrapText="1"/>
      <protection locked="0"/>
    </xf>
    <xf numFmtId="10" fontId="12" fillId="0" borderId="17" xfId="64" applyNumberFormat="1" applyFont="1" applyBorder="1" applyAlignment="1" applyProtection="1">
      <alignment horizontal="center" vertical="center" wrapText="1"/>
      <protection locked="0"/>
    </xf>
    <xf numFmtId="168" fontId="12" fillId="5" borderId="15" xfId="81" applyNumberFormat="1" applyFont="1" applyFill="1" applyBorder="1" applyAlignment="1" applyProtection="1">
      <alignment horizontal="center" vertical="center" wrapText="1"/>
      <protection locked="0"/>
    </xf>
    <xf numFmtId="10" fontId="13" fillId="5" borderId="17" xfId="64" applyNumberFormat="1" applyFont="1" applyFill="1" applyBorder="1" applyAlignment="1" applyProtection="1">
      <alignment horizontal="center" vertical="center" wrapText="1"/>
      <protection locked="0"/>
    </xf>
    <xf numFmtId="10" fontId="13" fillId="5" borderId="0" xfId="0" applyNumberFormat="1" applyFont="1" applyFill="1" applyAlignment="1" applyProtection="1">
      <alignment horizontal="center" vertical="center" wrapText="1"/>
      <protection locked="0"/>
    </xf>
    <xf numFmtId="168" fontId="11" fillId="5" borderId="19" xfId="81" applyNumberFormat="1" applyFont="1" applyFill="1" applyBorder="1" applyAlignment="1" applyProtection="1">
      <alignment horizontal="center" vertical="center" wrapText="1"/>
      <protection locked="0"/>
    </xf>
    <xf numFmtId="10" fontId="12" fillId="0" borderId="9" xfId="64" applyNumberFormat="1" applyFont="1" applyBorder="1" applyAlignment="1" applyProtection="1">
      <alignment horizontal="center" vertical="center" wrapText="1"/>
      <protection locked="0"/>
    </xf>
    <xf numFmtId="168" fontId="12" fillId="5" borderId="19" xfId="81" applyNumberFormat="1" applyFont="1" applyFill="1" applyBorder="1" applyAlignment="1" applyProtection="1">
      <alignment horizontal="center" vertical="center" wrapText="1"/>
      <protection locked="0"/>
    </xf>
    <xf numFmtId="168" fontId="12" fillId="5" borderId="12" xfId="81" applyNumberFormat="1" applyFont="1" applyFill="1" applyBorder="1" applyAlignment="1" applyProtection="1">
      <alignment horizontal="center" vertical="center" wrapText="1"/>
      <protection locked="0"/>
    </xf>
    <xf numFmtId="168" fontId="12" fillId="5" borderId="9" xfId="81" applyNumberFormat="1" applyFont="1" applyFill="1" applyBorder="1" applyAlignment="1" applyProtection="1">
      <alignment horizontal="center" vertical="center" wrapText="1"/>
      <protection locked="0"/>
    </xf>
    <xf numFmtId="0" fontId="17" fillId="5" borderId="0" xfId="0" applyFont="1" applyFill="1"/>
    <xf numFmtId="0" fontId="17" fillId="5" borderId="0" xfId="0" applyFont="1" applyFill="1" applyAlignment="1">
      <alignment horizontal="center"/>
    </xf>
    <xf numFmtId="168" fontId="14" fillId="10" borderId="9" xfId="81" applyNumberFormat="1" applyFont="1" applyFill="1" applyBorder="1" applyAlignment="1" applyProtection="1">
      <alignment horizontal="center" vertical="center" wrapText="1"/>
      <protection locked="0"/>
    </xf>
    <xf numFmtId="168" fontId="11" fillId="10" borderId="9" xfId="81" applyNumberFormat="1" applyFont="1" applyFill="1" applyBorder="1" applyAlignment="1" applyProtection="1">
      <alignment horizontal="center" vertical="center" wrapText="1"/>
      <protection locked="0"/>
    </xf>
    <xf numFmtId="168" fontId="1" fillId="5" borderId="11" xfId="81" applyNumberFormat="1" applyFont="1" applyFill="1" applyBorder="1" applyAlignment="1" applyProtection="1">
      <alignment horizontal="center" vertical="center" wrapText="1"/>
      <protection locked="0"/>
    </xf>
    <xf numFmtId="168" fontId="1" fillId="5" borderId="9" xfId="81" applyNumberFormat="1" applyFont="1" applyFill="1" applyBorder="1" applyAlignment="1" applyProtection="1">
      <alignment horizontal="center" vertical="center" wrapText="1"/>
      <protection locked="0"/>
    </xf>
    <xf numFmtId="10" fontId="17" fillId="5" borderId="0" xfId="64" applyNumberFormat="1" applyFont="1" applyFill="1" applyAlignment="1" applyProtection="1">
      <alignment horizontal="center"/>
    </xf>
    <xf numFmtId="0" fontId="18" fillId="5" borderId="0" xfId="0" applyFont="1" applyFill="1" applyAlignment="1">
      <alignment horizontal="center" vertical="top" wrapText="1"/>
    </xf>
    <xf numFmtId="10" fontId="17" fillId="5" borderId="0" xfId="0" applyNumberFormat="1" applyFont="1" applyFill="1"/>
    <xf numFmtId="10" fontId="17" fillId="5" borderId="0" xfId="0" applyNumberFormat="1" applyFont="1" applyFill="1" applyAlignment="1">
      <alignment horizontal="center"/>
    </xf>
    <xf numFmtId="2" fontId="11" fillId="5" borderId="0" xfId="0" applyNumberFormat="1" applyFont="1" applyFill="1" applyAlignment="1" applyProtection="1">
      <alignment horizontal="center" vertical="center" wrapText="1"/>
      <protection locked="0"/>
    </xf>
    <xf numFmtId="10" fontId="11" fillId="5" borderId="0" xfId="0" applyNumberFormat="1" applyFont="1" applyFill="1" applyAlignment="1" applyProtection="1">
      <alignment horizontal="center" vertical="center" wrapText="1"/>
      <protection locked="0"/>
    </xf>
    <xf numFmtId="165" fontId="11" fillId="5" borderId="0" xfId="0" applyNumberFormat="1" applyFont="1" applyFill="1" applyAlignment="1" applyProtection="1">
      <alignment horizontal="center" vertical="center" wrapText="1"/>
      <protection locked="0"/>
    </xf>
    <xf numFmtId="10" fontId="11" fillId="5" borderId="0" xfId="0" applyNumberFormat="1" applyFont="1" applyFill="1" applyAlignment="1" applyProtection="1">
      <alignment horizontal="left" vertical="center" wrapText="1"/>
      <protection locked="0"/>
    </xf>
    <xf numFmtId="165" fontId="12" fillId="5" borderId="0" xfId="0" applyNumberFormat="1" applyFont="1" applyFill="1" applyAlignment="1" applyProtection="1">
      <alignment horizontal="center" vertical="center" wrapText="1"/>
      <protection locked="0"/>
    </xf>
    <xf numFmtId="0" fontId="18" fillId="5" borderId="0" xfId="0" applyFont="1" applyFill="1" applyAlignment="1">
      <alignment horizontal="center"/>
    </xf>
    <xf numFmtId="0" fontId="19" fillId="5" borderId="0" xfId="0" applyFont="1" applyFill="1" applyAlignment="1" applyProtection="1">
      <alignment horizontal="center" vertical="center" wrapText="1"/>
      <protection locked="0"/>
    </xf>
    <xf numFmtId="168" fontId="11" fillId="5" borderId="0" xfId="0" applyNumberFormat="1" applyFont="1" applyFill="1" applyAlignment="1" applyProtection="1">
      <alignment horizontal="center" vertical="center" wrapText="1"/>
      <protection locked="0"/>
    </xf>
    <xf numFmtId="10" fontId="12" fillId="5" borderId="0" xfId="64" applyNumberFormat="1" applyFont="1" applyFill="1" applyAlignment="1" applyProtection="1">
      <alignment horizontal="center" vertical="center" wrapText="1"/>
      <protection locked="0"/>
    </xf>
    <xf numFmtId="9" fontId="11" fillId="5" borderId="0" xfId="64" applyNumberFormat="1" applyFont="1" applyFill="1" applyAlignment="1" applyProtection="1">
      <alignment horizontal="center" vertical="center" wrapText="1"/>
      <protection locked="0"/>
    </xf>
    <xf numFmtId="10" fontId="11" fillId="5" borderId="0" xfId="64" applyNumberFormat="1" applyFont="1" applyFill="1" applyAlignment="1" applyProtection="1">
      <alignment horizontal="center" vertical="center" wrapText="1"/>
      <protection locked="0"/>
    </xf>
    <xf numFmtId="165" fontId="17" fillId="5" borderId="0" xfId="0" applyNumberFormat="1" applyFont="1" applyFill="1"/>
    <xf numFmtId="0" fontId="20" fillId="5" borderId="0" xfId="0" applyFont="1" applyFill="1" applyAlignment="1" applyProtection="1">
      <alignment horizontal="center" vertical="center" wrapText="1"/>
      <protection locked="0"/>
    </xf>
    <xf numFmtId="0" fontId="2" fillId="0" borderId="0" xfId="17" applyFont="1"/>
    <xf numFmtId="0" fontId="15" fillId="0" borderId="25" xfId="17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justify" vertical="center"/>
    </xf>
    <xf numFmtId="0" fontId="14" fillId="0" borderId="25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2" fillId="0" borderId="21" xfId="17" applyFont="1" applyBorder="1" applyAlignment="1">
      <alignment horizontal="center" vertical="center"/>
    </xf>
    <xf numFmtId="0" fontId="2" fillId="0" borderId="18" xfId="17" applyFont="1" applyBorder="1" applyAlignment="1">
      <alignment horizontal="center" vertical="center" wrapText="1"/>
    </xf>
    <xf numFmtId="0" fontId="2" fillId="0" borderId="0" xfId="17" applyFont="1" applyAlignment="1">
      <alignment wrapText="1"/>
    </xf>
    <xf numFmtId="166" fontId="22" fillId="0" borderId="0" xfId="17" applyNumberFormat="1" applyFont="1" applyAlignment="1">
      <alignment horizontal="center"/>
    </xf>
    <xf numFmtId="0" fontId="23" fillId="12" borderId="0" xfId="0" applyFont="1" applyFill="1" applyAlignment="1">
      <alignment horizontal="center"/>
    </xf>
    <xf numFmtId="0" fontId="0" fillId="0" borderId="0" xfId="0"/>
    <xf numFmtId="0" fontId="0" fillId="0" borderId="9" xfId="0" applyBorder="1"/>
    <xf numFmtId="171" fontId="0" fillId="0" borderId="9" xfId="0" applyNumberFormat="1" applyBorder="1" applyAlignment="1">
      <alignment horizontal="center" vertical="center"/>
    </xf>
    <xf numFmtId="168" fontId="1" fillId="0" borderId="9" xfId="81" applyNumberFormat="1" applyFont="1" applyBorder="1" applyAlignment="1" applyProtection="1">
      <alignment horizontal="center" vertical="center"/>
    </xf>
    <xf numFmtId="168" fontId="1" fillId="13" borderId="9" xfId="81" applyNumberFormat="1" applyFont="1" applyFill="1" applyBorder="1" applyAlignment="1" applyProtection="1">
      <alignment horizontal="center" vertical="center"/>
    </xf>
    <xf numFmtId="168" fontId="1" fillId="14" borderId="9" xfId="81" applyNumberFormat="1" applyFont="1" applyFill="1" applyBorder="1" applyAlignment="1" applyProtection="1">
      <alignment horizontal="center" vertical="center"/>
    </xf>
    <xf numFmtId="0" fontId="0" fillId="15" borderId="11" xfId="0" applyFill="1" applyBorder="1"/>
    <xf numFmtId="0" fontId="0" fillId="15" borderId="0" xfId="0" applyFill="1"/>
    <xf numFmtId="0" fontId="22" fillId="15" borderId="9" xfId="47" applyFont="1" applyFill="1" applyBorder="1" applyAlignment="1">
      <alignment horizontal="center" vertical="center"/>
    </xf>
    <xf numFmtId="0" fontId="23" fillId="16" borderId="18" xfId="0" applyFont="1" applyFill="1" applyBorder="1" applyAlignment="1">
      <alignment horizontal="center"/>
    </xf>
    <xf numFmtId="0" fontId="2" fillId="0" borderId="9" xfId="17" applyFont="1" applyBorder="1"/>
    <xf numFmtId="168" fontId="1" fillId="0" borderId="9" xfId="81" applyNumberFormat="1" applyFont="1" applyBorder="1" applyProtection="1"/>
    <xf numFmtId="168" fontId="1" fillId="0" borderId="17" xfId="81" applyNumberFormat="1" applyFont="1" applyBorder="1" applyProtection="1"/>
    <xf numFmtId="168" fontId="1" fillId="5" borderId="9" xfId="81" applyNumberFormat="1" applyFont="1" applyFill="1" applyBorder="1" applyProtection="1"/>
    <xf numFmtId="168" fontId="1" fillId="17" borderId="17" xfId="81" applyNumberFormat="1" applyFont="1" applyFill="1" applyBorder="1" applyProtection="1"/>
    <xf numFmtId="166" fontId="2" fillId="0" borderId="0" xfId="7" applyNumberFormat="1" applyFont="1" applyProtection="1"/>
    <xf numFmtId="0" fontId="0" fillId="0" borderId="0" xfId="0" applyAlignment="1">
      <alignment horizontal="center" vertical="center"/>
    </xf>
    <xf numFmtId="0" fontId="15" fillId="0" borderId="9" xfId="17" applyFont="1" applyBorder="1" applyAlignment="1">
      <alignment horizontal="center" vertical="center" wrapText="1"/>
    </xf>
    <xf numFmtId="0" fontId="8" fillId="0" borderId="9" xfId="17" applyFont="1" applyBorder="1" applyAlignment="1">
      <alignment horizontal="center" vertical="center" wrapText="1"/>
    </xf>
    <xf numFmtId="0" fontId="2" fillId="0" borderId="17" xfId="17" applyFont="1" applyBorder="1" applyAlignment="1">
      <alignment horizontal="center" vertical="center"/>
    </xf>
    <xf numFmtId="0" fontId="2" fillId="0" borderId="17" xfId="17" applyFont="1" applyBorder="1" applyAlignment="1">
      <alignment horizontal="center" vertical="center" wrapText="1"/>
    </xf>
    <xf numFmtId="0" fontId="2" fillId="0" borderId="0" xfId="17" applyFont="1" applyAlignment="1">
      <alignment horizontal="center" vertical="center"/>
    </xf>
    <xf numFmtId="0" fontId="2" fillId="0" borderId="0" xfId="17" applyFont="1" applyAlignment="1">
      <alignment horizontal="center" vertical="center" wrapText="1"/>
    </xf>
    <xf numFmtId="0" fontId="24" fillId="12" borderId="26" xfId="17" applyFont="1" applyFill="1" applyBorder="1" applyAlignment="1">
      <alignment vertical="center" wrapText="1"/>
    </xf>
    <xf numFmtId="0" fontId="24" fillId="12" borderId="27" xfId="17" applyFont="1" applyFill="1" applyBorder="1" applyAlignment="1">
      <alignment vertical="center" wrapText="1"/>
    </xf>
    <xf numFmtId="0" fontId="24" fillId="12" borderId="28" xfId="17" applyFont="1" applyFill="1" applyBorder="1" applyAlignment="1">
      <alignment vertical="center" wrapText="1"/>
    </xf>
    <xf numFmtId="0" fontId="24" fillId="12" borderId="29" xfId="17" applyFont="1" applyFill="1" applyBorder="1" applyAlignment="1">
      <alignment vertical="center" wrapText="1"/>
    </xf>
    <xf numFmtId="0" fontId="24" fillId="12" borderId="30" xfId="17" applyFont="1" applyFill="1" applyBorder="1" applyAlignment="1">
      <alignment vertical="center" wrapText="1"/>
    </xf>
    <xf numFmtId="171" fontId="25" fillId="9" borderId="9" xfId="0" applyNumberFormat="1" applyFont="1" applyFill="1" applyBorder="1" applyAlignment="1">
      <alignment horizontal="center" vertical="center"/>
    </xf>
    <xf numFmtId="168" fontId="1" fillId="9" borderId="9" xfId="81" applyNumberFormat="1" applyFont="1" applyFill="1" applyBorder="1" applyAlignment="1" applyProtection="1">
      <alignment horizontal="center" vertical="center"/>
    </xf>
    <xf numFmtId="171" fontId="25" fillId="18" borderId="9" xfId="0" applyNumberFormat="1" applyFont="1" applyFill="1" applyBorder="1" applyAlignment="1">
      <alignment horizontal="center" vertical="center"/>
    </xf>
    <xf numFmtId="168" fontId="1" fillId="18" borderId="9" xfId="81" applyNumberFormat="1" applyFont="1" applyFill="1" applyBorder="1" applyAlignment="1" applyProtection="1">
      <alignment horizontal="center" vertical="center"/>
    </xf>
    <xf numFmtId="168" fontId="1" fillId="8" borderId="9" xfId="81" applyNumberFormat="1" applyFont="1" applyFill="1" applyBorder="1" applyAlignment="1" applyProtection="1">
      <alignment horizontal="center" vertical="center"/>
    </xf>
    <xf numFmtId="0" fontId="2" fillId="16" borderId="11" xfId="17" applyFont="1" applyFill="1" applyBorder="1"/>
    <xf numFmtId="0" fontId="0" fillId="16" borderId="12" xfId="0" applyFill="1" applyBorder="1"/>
    <xf numFmtId="0" fontId="2" fillId="16" borderId="12" xfId="17" applyFont="1" applyFill="1" applyBorder="1"/>
    <xf numFmtId="0" fontId="0" fillId="16" borderId="0" xfId="0" applyFill="1"/>
    <xf numFmtId="0" fontId="23" fillId="16" borderId="0" xfId="0" applyFont="1" applyFill="1" applyAlignment="1">
      <alignment horizontal="center"/>
    </xf>
    <xf numFmtId="168" fontId="1" fillId="17" borderId="9" xfId="81" applyNumberFormat="1" applyFont="1" applyFill="1" applyBorder="1" applyProtection="1"/>
    <xf numFmtId="0" fontId="0" fillId="0" borderId="9" xfId="0" applyBorder="1" applyAlignment="1">
      <alignment horizontal="center"/>
    </xf>
    <xf numFmtId="171" fontId="2" fillId="0" borderId="0" xfId="7" applyNumberFormat="1" applyFont="1" applyProtection="1"/>
    <xf numFmtId="171" fontId="22" fillId="0" borderId="0" xfId="17" applyNumberFormat="1" applyFont="1"/>
    <xf numFmtId="0" fontId="2" fillId="0" borderId="9" xfId="17" applyFont="1" applyBorder="1" applyAlignment="1">
      <alignment horizontal="center" vertical="center"/>
    </xf>
    <xf numFmtId="0" fontId="2" fillId="0" borderId="9" xfId="17" applyFont="1" applyBorder="1" applyAlignment="1">
      <alignment horizontal="center" vertical="center" wrapText="1"/>
    </xf>
    <xf numFmtId="168" fontId="23" fillId="19" borderId="9" xfId="81" applyNumberFormat="1" applyFont="1" applyFill="1" applyBorder="1" applyAlignment="1" applyProtection="1">
      <alignment horizontal="center" vertical="center"/>
    </xf>
    <xf numFmtId="0" fontId="8" fillId="5" borderId="0" xfId="0" applyFont="1" applyFill="1"/>
    <xf numFmtId="169" fontId="8" fillId="5" borderId="0" xfId="0" applyNumberFormat="1" applyFont="1" applyFill="1" applyAlignment="1">
      <alignment vertical="center" wrapText="1"/>
    </xf>
    <xf numFmtId="169" fontId="8" fillId="5" borderId="0" xfId="0" applyNumberFormat="1" applyFont="1" applyFill="1" applyAlignment="1">
      <alignment vertical="center"/>
    </xf>
    <xf numFmtId="0" fontId="3" fillId="21" borderId="10" xfId="0" applyFont="1" applyFill="1" applyBorder="1" applyAlignment="1">
      <alignment horizontal="center" vertical="center"/>
    </xf>
    <xf numFmtId="0" fontId="3" fillId="21" borderId="10" xfId="0" applyFont="1" applyFill="1" applyBorder="1" applyAlignment="1">
      <alignment horizontal="center" vertical="center" wrapText="1"/>
    </xf>
    <xf numFmtId="0" fontId="3" fillId="21" borderId="10" xfId="0" applyFont="1" applyFill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3" fillId="0" borderId="10" xfId="0" applyFont="1" applyBorder="1"/>
    <xf numFmtId="172" fontId="3" fillId="0" borderId="10" xfId="0" applyNumberFormat="1" applyFont="1" applyBorder="1" applyAlignment="1">
      <alignment horizontal="right"/>
    </xf>
    <xf numFmtId="172" fontId="3" fillId="0" borderId="10" xfId="0" applyNumberFormat="1" applyFont="1" applyBorder="1"/>
    <xf numFmtId="172" fontId="0" fillId="0" borderId="10" xfId="0" applyNumberFormat="1" applyBorder="1"/>
    <xf numFmtId="0" fontId="7" fillId="20" borderId="10" xfId="0" applyFont="1" applyFill="1" applyBorder="1" applyAlignment="1">
      <alignment horizontal="center" vertical="center"/>
    </xf>
    <xf numFmtId="0" fontId="7" fillId="20" borderId="10" xfId="0" applyFont="1" applyFill="1" applyBorder="1" applyAlignment="1">
      <alignment horizontal="center" vertical="center" wrapText="1"/>
    </xf>
    <xf numFmtId="169" fontId="7" fillId="20" borderId="10" xfId="0" applyNumberFormat="1" applyFont="1" applyFill="1" applyBorder="1" applyAlignment="1">
      <alignment horizontal="center" vertical="center" wrapText="1"/>
    </xf>
    <xf numFmtId="169" fontId="7" fillId="20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left" vertical="center" wrapText="1"/>
    </xf>
    <xf numFmtId="169" fontId="8" fillId="10" borderId="10" xfId="0" applyNumberFormat="1" applyFont="1" applyFill="1" applyBorder="1" applyAlignment="1">
      <alignment horizontal="right" vertical="center"/>
    </xf>
    <xf numFmtId="169" fontId="8" fillId="0" borderId="31" xfId="0" applyNumberFormat="1" applyFont="1" applyBorder="1" applyAlignment="1">
      <alignment horizontal="right" vertical="center"/>
    </xf>
    <xf numFmtId="169" fontId="7" fillId="0" borderId="31" xfId="0" applyNumberFormat="1" applyFont="1" applyBorder="1" applyAlignment="1">
      <alignment horizontal="right" vertical="center"/>
    </xf>
    <xf numFmtId="169" fontId="7" fillId="5" borderId="10" xfId="0" applyNumberFormat="1" applyFont="1" applyFill="1" applyBorder="1" applyAlignment="1">
      <alignment horizontal="right" vertical="center"/>
    </xf>
    <xf numFmtId="0" fontId="3" fillId="5" borderId="0" xfId="0" applyFont="1" applyFill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right" vertical="center" wrapText="1"/>
    </xf>
    <xf numFmtId="169" fontId="28" fillId="0" borderId="0" xfId="0" applyNumberFormat="1" applyFont="1" applyAlignment="1">
      <alignment horizontal="center" vertical="center"/>
    </xf>
    <xf numFmtId="10" fontId="8" fillId="5" borderId="10" xfId="0" applyNumberFormat="1" applyFont="1" applyFill="1" applyBorder="1" applyAlignment="1">
      <alignment horizontal="center" vertical="center" wrapText="1"/>
    </xf>
    <xf numFmtId="4" fontId="8" fillId="5" borderId="10" xfId="0" applyNumberFormat="1" applyFont="1" applyFill="1" applyBorder="1" applyAlignment="1">
      <alignment horizontal="right" vertical="center" wrapText="1"/>
    </xf>
    <xf numFmtId="169" fontId="8" fillId="5" borderId="10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0" fontId="29" fillId="0" borderId="0" xfId="0" applyNumberFormat="1" applyFont="1" applyAlignment="1">
      <alignment horizontal="center" vertical="center"/>
    </xf>
    <xf numFmtId="4" fontId="29" fillId="0" borderId="0" xfId="0" applyNumberFormat="1" applyFont="1" applyAlignment="1">
      <alignment horizontal="right" vertical="center"/>
    </xf>
    <xf numFmtId="169" fontId="29" fillId="0" borderId="0" xfId="0" applyNumberFormat="1" applyFont="1" applyAlignment="1">
      <alignment horizontal="center" vertical="center"/>
    </xf>
    <xf numFmtId="10" fontId="7" fillId="5" borderId="10" xfId="0" applyNumberFormat="1" applyFont="1" applyFill="1" applyBorder="1" applyAlignment="1">
      <alignment horizontal="center" vertical="center" wrapText="1"/>
    </xf>
    <xf numFmtId="4" fontId="7" fillId="5" borderId="10" xfId="0" applyNumberFormat="1" applyFont="1" applyFill="1" applyBorder="1" applyAlignment="1">
      <alignment horizontal="right" vertical="center" wrapText="1"/>
    </xf>
    <xf numFmtId="169" fontId="7" fillId="5" borderId="10" xfId="0" applyNumberFormat="1" applyFont="1" applyFill="1" applyBorder="1" applyAlignment="1">
      <alignment horizontal="center" vertical="center" wrapText="1"/>
    </xf>
    <xf numFmtId="10" fontId="28" fillId="0" borderId="0" xfId="0" applyNumberFormat="1" applyFont="1" applyAlignment="1">
      <alignment horizontal="center" vertical="center"/>
    </xf>
    <xf numFmtId="4" fontId="28" fillId="0" borderId="0" xfId="0" applyNumberFormat="1" applyFont="1" applyAlignment="1">
      <alignment horizontal="right" vertical="center"/>
    </xf>
    <xf numFmtId="0" fontId="8" fillId="5" borderId="0" xfId="0" applyFont="1" applyFill="1" applyAlignment="1">
      <alignment wrapText="1"/>
    </xf>
    <xf numFmtId="169" fontId="8" fillId="5" borderId="0" xfId="0" applyNumberFormat="1" applyFont="1" applyFill="1" applyAlignment="1">
      <alignment wrapText="1"/>
    </xf>
    <xf numFmtId="0" fontId="30" fillId="0" borderId="0" xfId="0" applyFont="1"/>
    <xf numFmtId="169" fontId="31" fillId="0" borderId="0" xfId="0" applyNumberFormat="1" applyFont="1" applyAlignment="1">
      <alignment vertical="center" wrapText="1"/>
    </xf>
    <xf numFmtId="10" fontId="8" fillId="5" borderId="10" xfId="0" applyNumberFormat="1" applyFont="1" applyFill="1" applyBorder="1" applyAlignment="1">
      <alignment horizontal="center" vertical="center"/>
    </xf>
    <xf numFmtId="4" fontId="8" fillId="5" borderId="10" xfId="0" applyNumberFormat="1" applyFont="1" applyFill="1" applyBorder="1" applyAlignment="1">
      <alignment horizontal="right" vertical="center"/>
    </xf>
    <xf numFmtId="169" fontId="8" fillId="5" borderId="10" xfId="0" applyNumberFormat="1" applyFont="1" applyFill="1" applyBorder="1" applyAlignment="1">
      <alignment horizontal="center" vertical="center"/>
    </xf>
    <xf numFmtId="10" fontId="7" fillId="5" borderId="10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right" vertical="center"/>
    </xf>
    <xf numFmtId="169" fontId="7" fillId="5" borderId="10" xfId="0" applyNumberFormat="1" applyFont="1" applyFill="1" applyBorder="1" applyAlignment="1">
      <alignment horizontal="center" vertical="center"/>
    </xf>
    <xf numFmtId="0" fontId="11" fillId="5" borderId="0" xfId="0" applyFont="1" applyFill="1" applyAlignment="1" applyProtection="1">
      <alignment horizontal="center" vertical="center" wrapText="1"/>
      <protection locked="0"/>
    </xf>
    <xf numFmtId="0" fontId="12" fillId="5" borderId="0" xfId="0" applyFont="1" applyFill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center" vertical="center" wrapText="1"/>
      <protection locked="0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0" fontId="11" fillId="5" borderId="0" xfId="0" applyFont="1" applyFill="1" applyAlignment="1" applyProtection="1">
      <alignment horizontal="left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168" fontId="12" fillId="5" borderId="9" xfId="81" applyNumberFormat="1" applyFont="1" applyFill="1" applyBorder="1" applyAlignment="1" applyProtection="1">
      <alignment horizontal="center" vertical="center" wrapText="1"/>
      <protection locked="0"/>
    </xf>
    <xf numFmtId="0" fontId="11" fillId="5" borderId="0" xfId="0" applyFont="1" applyFill="1" applyBorder="1" applyAlignment="1" applyProtection="1">
      <alignment horizontal="center" vertical="center" wrapText="1"/>
      <protection locked="0"/>
    </xf>
    <xf numFmtId="0" fontId="12" fillId="5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168" fontId="12" fillId="0" borderId="0" xfId="81" applyNumberFormat="1" applyFont="1" applyBorder="1" applyAlignment="1" applyProtection="1">
      <alignment horizontal="center" vertical="center" wrapText="1"/>
      <protection locked="0"/>
    </xf>
    <xf numFmtId="0" fontId="13" fillId="5" borderId="0" xfId="0" applyFont="1" applyFill="1" applyBorder="1" applyAlignment="1" applyProtection="1">
      <alignment horizontal="center" vertical="center" wrapText="1"/>
      <protection locked="0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10" fontId="12" fillId="0" borderId="0" xfId="64" applyNumberFormat="1" applyFont="1" applyBorder="1" applyAlignment="1" applyProtection="1">
      <alignment horizontal="center" vertical="center" wrapText="1"/>
      <protection locked="0"/>
    </xf>
    <xf numFmtId="168" fontId="12" fillId="5" borderId="0" xfId="81" applyNumberFormat="1" applyFont="1" applyFill="1" applyBorder="1" applyAlignment="1" applyProtection="1">
      <alignment horizontal="center" vertical="center" wrapText="1"/>
      <protection locked="0"/>
    </xf>
    <xf numFmtId="10" fontId="13" fillId="5" borderId="0" xfId="64" applyNumberFormat="1" applyFont="1" applyFill="1" applyBorder="1" applyAlignment="1" applyProtection="1">
      <alignment horizontal="center" vertical="center" wrapText="1"/>
      <protection locked="0"/>
    </xf>
    <xf numFmtId="0" fontId="12" fillId="14" borderId="0" xfId="0" applyFont="1" applyFill="1" applyAlignment="1" applyProtection="1">
      <alignment horizontal="center" vertical="center" wrapText="1"/>
      <protection locked="0"/>
    </xf>
    <xf numFmtId="0" fontId="13" fillId="14" borderId="0" xfId="0" applyFont="1" applyFill="1" applyAlignment="1" applyProtection="1">
      <alignment horizontal="center" vertical="center" wrapText="1"/>
      <protection locked="0"/>
    </xf>
    <xf numFmtId="168" fontId="11" fillId="5" borderId="0" xfId="81" applyNumberFormat="1" applyFont="1" applyFill="1" applyBorder="1" applyAlignment="1" applyProtection="1">
      <alignment horizontal="center" vertical="center" wrapText="1"/>
      <protection locked="0"/>
    </xf>
    <xf numFmtId="0" fontId="15" fillId="5" borderId="0" xfId="0" applyFont="1" applyFill="1" applyBorder="1" applyAlignment="1" applyProtection="1">
      <alignment horizontal="center" vertical="center" wrapText="1"/>
      <protection locked="0"/>
    </xf>
    <xf numFmtId="0" fontId="37" fillId="5" borderId="9" xfId="0" applyFont="1" applyFill="1" applyBorder="1" applyAlignment="1" applyProtection="1">
      <alignment horizontal="center" vertical="center" wrapText="1"/>
      <protection locked="0"/>
    </xf>
    <xf numFmtId="0" fontId="37" fillId="5" borderId="16" xfId="0" applyFont="1" applyFill="1" applyBorder="1" applyAlignment="1" applyProtection="1">
      <alignment horizontal="center" vertical="center" wrapText="1"/>
      <protection locked="0"/>
    </xf>
    <xf numFmtId="10" fontId="11" fillId="0" borderId="0" xfId="64" applyNumberFormat="1" applyFont="1" applyBorder="1" applyAlignment="1" applyProtection="1">
      <alignment horizontal="center" vertical="center" wrapText="1"/>
      <protection locked="0"/>
    </xf>
    <xf numFmtId="168" fontId="12" fillId="5" borderId="13" xfId="0" applyNumberFormat="1" applyFont="1" applyFill="1" applyBorder="1" applyAlignment="1" applyProtection="1">
      <alignment horizontal="center" vertical="center" wrapText="1"/>
      <protection locked="0"/>
    </xf>
    <xf numFmtId="10" fontId="11" fillId="24" borderId="17" xfId="64" applyNumberFormat="1" applyFont="1" applyFill="1" applyBorder="1" applyAlignment="1" applyProtection="1">
      <alignment horizontal="center" vertical="center" wrapText="1"/>
      <protection locked="0"/>
    </xf>
    <xf numFmtId="10" fontId="11" fillId="24" borderId="9" xfId="64" applyNumberFormat="1" applyFont="1" applyFill="1" applyBorder="1" applyAlignment="1" applyProtection="1">
      <alignment horizontal="center" vertical="center" wrapText="1"/>
      <protection locked="0"/>
    </xf>
    <xf numFmtId="10" fontId="12" fillId="25" borderId="9" xfId="64" applyNumberFormat="1" applyFont="1" applyFill="1" applyBorder="1" applyAlignment="1" applyProtection="1">
      <alignment horizontal="center" vertical="center" wrapText="1"/>
      <protection locked="0"/>
    </xf>
    <xf numFmtId="10" fontId="11" fillId="25" borderId="9" xfId="64" applyNumberFormat="1" applyFont="1" applyFill="1" applyBorder="1" applyAlignment="1" applyProtection="1">
      <alignment horizontal="center" vertical="center" wrapText="1"/>
      <protection locked="0"/>
    </xf>
    <xf numFmtId="168" fontId="1" fillId="26" borderId="11" xfId="81" applyNumberFormat="1" applyFont="1" applyFill="1" applyBorder="1" applyAlignment="1" applyProtection="1">
      <alignment horizontal="center" vertical="center" wrapText="1"/>
      <protection locked="0"/>
    </xf>
    <xf numFmtId="168" fontId="1" fillId="26" borderId="9" xfId="81" applyNumberFormat="1" applyFont="1" applyFill="1" applyBorder="1" applyAlignment="1" applyProtection="1">
      <alignment horizontal="center" vertical="center" wrapText="1"/>
      <protection locked="0"/>
    </xf>
    <xf numFmtId="168" fontId="12" fillId="26" borderId="9" xfId="81" applyNumberFormat="1" applyFont="1" applyFill="1" applyBorder="1" applyAlignment="1" applyProtection="1">
      <alignment horizontal="center" vertical="center" wrapText="1"/>
      <protection locked="0"/>
    </xf>
    <xf numFmtId="168" fontId="11" fillId="27" borderId="9" xfId="81" applyNumberFormat="1" applyFont="1" applyFill="1" applyBorder="1" applyAlignment="1" applyProtection="1">
      <alignment horizontal="center" vertical="center" wrapText="1"/>
      <protection locked="0"/>
    </xf>
    <xf numFmtId="168" fontId="11" fillId="28" borderId="9" xfId="81" applyNumberFormat="1" applyFont="1" applyFill="1" applyBorder="1" applyAlignment="1" applyProtection="1">
      <alignment horizontal="center" vertical="center" wrapText="1"/>
      <protection locked="0"/>
    </xf>
    <xf numFmtId="10" fontId="11" fillId="24" borderId="16" xfId="64" applyNumberFormat="1" applyFont="1" applyFill="1" applyBorder="1" applyAlignment="1" applyProtection="1">
      <alignment horizontal="center" vertical="center" wrapText="1"/>
      <protection locked="0"/>
    </xf>
    <xf numFmtId="0" fontId="13" fillId="29" borderId="9" xfId="0" applyFont="1" applyFill="1" applyBorder="1" applyAlignment="1" applyProtection="1">
      <alignment horizontal="center" vertical="center" wrapText="1"/>
      <protection locked="0"/>
    </xf>
    <xf numFmtId="0" fontId="13" fillId="25" borderId="9" xfId="0" applyFont="1" applyFill="1" applyBorder="1" applyAlignment="1" applyProtection="1">
      <alignment horizontal="center" vertical="center" wrapText="1"/>
      <protection locked="0"/>
    </xf>
    <xf numFmtId="168" fontId="14" fillId="28" borderId="9" xfId="81" applyNumberFormat="1" applyFont="1" applyFill="1" applyBorder="1" applyAlignment="1" applyProtection="1">
      <alignment horizontal="center" vertical="center" wrapText="1"/>
      <protection locked="0"/>
    </xf>
    <xf numFmtId="168" fontId="1" fillId="0" borderId="0" xfId="81"/>
    <xf numFmtId="10" fontId="39" fillId="0" borderId="9" xfId="52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8" fontId="1" fillId="0" borderId="10" xfId="81" applyNumberFormat="1" applyFont="1" applyBorder="1" applyProtection="1"/>
    <xf numFmtId="0" fontId="0" fillId="4" borderId="10" xfId="0" applyFill="1" applyBorder="1" applyAlignment="1">
      <alignment horizontal="center" vertical="center"/>
    </xf>
    <xf numFmtId="0" fontId="7" fillId="3" borderId="7" xfId="56" applyFont="1" applyFill="1" applyBorder="1" applyAlignment="1">
      <alignment horizontal="right"/>
    </xf>
    <xf numFmtId="4" fontId="7" fillId="3" borderId="8" xfId="56" applyNumberFormat="1" applyFont="1" applyFill="1" applyBorder="1" applyAlignment="1">
      <alignment horizontal="center"/>
    </xf>
    <xf numFmtId="0" fontId="7" fillId="2" borderId="2" xfId="56" applyFont="1" applyFill="1" applyBorder="1" applyAlignment="1">
      <alignment horizontal="center" vertical="center"/>
    </xf>
    <xf numFmtId="0" fontId="8" fillId="0" borderId="9" xfId="56" applyFont="1" applyBorder="1" applyAlignment="1">
      <alignment horizontal="center" vertical="center"/>
    </xf>
    <xf numFmtId="4" fontId="8" fillId="0" borderId="9" xfId="56" applyNumberFormat="1" applyFont="1" applyBorder="1" applyAlignment="1">
      <alignment horizontal="center"/>
    </xf>
    <xf numFmtId="0" fontId="8" fillId="0" borderId="9" xfId="56" applyFont="1" applyBorder="1" applyAlignment="1">
      <alignment horizontal="center"/>
    </xf>
    <xf numFmtId="4" fontId="8" fillId="0" borderId="5" xfId="56" applyNumberFormat="1" applyFont="1" applyBorder="1" applyAlignment="1">
      <alignment horizontal="center"/>
    </xf>
    <xf numFmtId="0" fontId="8" fillId="0" borderId="9" xfId="56" applyFont="1" applyBorder="1" applyAlignment="1">
      <alignment horizontal="left"/>
    </xf>
    <xf numFmtId="0" fontId="8" fillId="0" borderId="7" xfId="56" applyFont="1" applyBorder="1" applyAlignment="1">
      <alignment horizontal="left"/>
    </xf>
    <xf numFmtId="4" fontId="8" fillId="0" borderId="8" xfId="56" applyNumberFormat="1" applyFont="1" applyBorder="1" applyAlignment="1">
      <alignment horizontal="center"/>
    </xf>
    <xf numFmtId="0" fontId="7" fillId="0" borderId="9" xfId="56" applyFont="1" applyBorder="1" applyAlignment="1">
      <alignment horizontal="center" vertical="center"/>
    </xf>
    <xf numFmtId="0" fontId="7" fillId="0" borderId="9" xfId="56" applyFont="1" applyBorder="1" applyAlignment="1">
      <alignment horizontal="center" vertical="center" wrapText="1"/>
    </xf>
    <xf numFmtId="0" fontId="7" fillId="0" borderId="5" xfId="56" applyFont="1" applyBorder="1" applyAlignment="1">
      <alignment horizontal="center" vertical="center"/>
    </xf>
    <xf numFmtId="0" fontId="8" fillId="0" borderId="3" xfId="56" applyFont="1" applyBorder="1" applyAlignment="1">
      <alignment horizontal="center"/>
    </xf>
    <xf numFmtId="0" fontId="7" fillId="3" borderId="3" xfId="56" applyFont="1" applyFill="1" applyBorder="1" applyAlignment="1">
      <alignment horizontal="center" vertical="center"/>
    </xf>
    <xf numFmtId="0" fontId="7" fillId="3" borderId="4" xfId="56" applyFont="1" applyFill="1" applyBorder="1" applyAlignment="1">
      <alignment horizontal="center"/>
    </xf>
    <xf numFmtId="0" fontId="7" fillId="3" borderId="5" xfId="56" applyFont="1" applyFill="1" applyBorder="1" applyAlignment="1">
      <alignment horizontal="center"/>
    </xf>
    <xf numFmtId="0" fontId="37" fillId="5" borderId="9" xfId="0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center" vertical="center" wrapText="1"/>
      <protection locked="0"/>
    </xf>
    <xf numFmtId="0" fontId="12" fillId="5" borderId="18" xfId="0" applyFont="1" applyFill="1" applyBorder="1" applyAlignment="1" applyProtection="1">
      <alignment horizontal="center" vertical="center" wrapText="1"/>
      <protection locked="0"/>
    </xf>
    <xf numFmtId="0" fontId="12" fillId="30" borderId="0" xfId="0" applyFont="1" applyFill="1" applyAlignment="1" applyProtection="1">
      <alignment horizontal="center" vertical="center" wrapText="1"/>
      <protection locked="0"/>
    </xf>
    <xf numFmtId="0" fontId="36" fillId="22" borderId="0" xfId="0" applyFont="1" applyFill="1" applyAlignment="1" applyProtection="1">
      <alignment horizontal="center" vertical="center" wrapText="1"/>
      <protection locked="0"/>
    </xf>
    <xf numFmtId="0" fontId="12" fillId="22" borderId="0" xfId="0" applyFont="1" applyFill="1" applyAlignment="1" applyProtection="1">
      <alignment horizontal="center" vertical="center" wrapText="1"/>
      <protection locked="0"/>
    </xf>
    <xf numFmtId="0" fontId="12" fillId="30" borderId="15" xfId="0" applyFont="1" applyFill="1" applyBorder="1" applyAlignment="1" applyProtection="1">
      <alignment horizontal="center" vertical="center" wrapText="1"/>
      <protection locked="0"/>
    </xf>
    <xf numFmtId="0" fontId="12" fillId="23" borderId="0" xfId="0" applyFont="1" applyFill="1" applyAlignment="1" applyProtection="1">
      <alignment horizontal="center" vertical="center" wrapText="1"/>
      <protection locked="0"/>
    </xf>
    <xf numFmtId="0" fontId="36" fillId="6" borderId="0" xfId="0" applyFont="1" applyFill="1" applyAlignment="1" applyProtection="1">
      <alignment horizontal="center" vertical="center" wrapText="1"/>
      <protection locked="0"/>
    </xf>
    <xf numFmtId="0" fontId="11" fillId="5" borderId="0" xfId="0" applyFont="1" applyFill="1" applyAlignment="1" applyProtection="1">
      <alignment horizontal="center" vertical="center" wrapText="1"/>
      <protection locked="0"/>
    </xf>
    <xf numFmtId="3" fontId="12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left" vertical="center" wrapText="1"/>
      <protection locked="0"/>
    </xf>
    <xf numFmtId="0" fontId="37" fillId="5" borderId="9" xfId="0" applyFont="1" applyFill="1" applyBorder="1" applyAlignment="1" applyProtection="1">
      <alignment horizontal="left" vertical="center" wrapText="1"/>
      <protection locked="0"/>
    </xf>
    <xf numFmtId="0" fontId="36" fillId="5" borderId="24" xfId="0" applyFont="1" applyFill="1" applyBorder="1" applyAlignment="1" applyProtection="1">
      <alignment horizontal="center" vertical="center" wrapText="1"/>
      <protection locked="0"/>
    </xf>
    <xf numFmtId="0" fontId="12" fillId="5" borderId="24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left" vertical="center" wrapText="1"/>
      <protection locked="0"/>
    </xf>
    <xf numFmtId="0" fontId="11" fillId="5" borderId="17" xfId="0" applyFont="1" applyFill="1" applyBorder="1" applyAlignment="1" applyProtection="1">
      <alignment horizontal="left" vertical="center" wrapText="1"/>
      <protection locked="0"/>
    </xf>
    <xf numFmtId="0" fontId="37" fillId="5" borderId="11" xfId="0" applyFont="1" applyFill="1" applyBorder="1" applyAlignment="1" applyProtection="1">
      <alignment horizontal="left" vertical="center" wrapText="1"/>
      <protection locked="0"/>
    </xf>
    <xf numFmtId="0" fontId="37" fillId="5" borderId="12" xfId="0" applyFont="1" applyFill="1" applyBorder="1" applyAlignment="1" applyProtection="1">
      <alignment horizontal="left" vertical="center" wrapText="1"/>
      <protection locked="0"/>
    </xf>
    <xf numFmtId="0" fontId="37" fillId="5" borderId="12" xfId="0" applyFont="1" applyFill="1" applyBorder="1" applyAlignment="1" applyProtection="1">
      <alignment horizontal="center" vertical="center" wrapText="1"/>
      <protection locked="0"/>
    </xf>
    <xf numFmtId="0" fontId="37" fillId="5" borderId="13" xfId="0" applyFont="1" applyFill="1" applyBorder="1" applyAlignment="1" applyProtection="1">
      <alignment horizontal="center" vertical="center" wrapText="1"/>
      <protection locked="0"/>
    </xf>
    <xf numFmtId="168" fontId="11" fillId="5" borderId="9" xfId="81" applyNumberFormat="1" applyFont="1" applyFill="1" applyBorder="1" applyAlignment="1" applyProtection="1">
      <alignment horizontal="left" vertical="center" wrapText="1"/>
      <protection locked="0"/>
    </xf>
    <xf numFmtId="0" fontId="12" fillId="5" borderId="17" xfId="0" applyFont="1" applyFill="1" applyBorder="1" applyAlignment="1" applyProtection="1">
      <alignment horizontal="left" vertical="center" wrapText="1"/>
      <protection locked="0"/>
    </xf>
    <xf numFmtId="0" fontId="12" fillId="5" borderId="14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left" vertical="center" wrapText="1"/>
      <protection locked="0"/>
    </xf>
    <xf numFmtId="0" fontId="11" fillId="0" borderId="16" xfId="0" applyFont="1" applyBorder="1" applyAlignment="1" applyProtection="1">
      <alignment horizontal="left" vertical="center" wrapText="1"/>
      <protection locked="0"/>
    </xf>
    <xf numFmtId="0" fontId="11" fillId="5" borderId="16" xfId="0" applyFont="1" applyFill="1" applyBorder="1" applyAlignment="1" applyProtection="1">
      <alignment horizontal="left" vertical="center" wrapText="1"/>
      <protection locked="0"/>
    </xf>
    <xf numFmtId="0" fontId="12" fillId="5" borderId="19" xfId="0" applyFont="1" applyFill="1" applyBorder="1" applyAlignment="1" applyProtection="1">
      <alignment horizontal="center" vertical="center" wrapText="1"/>
      <protection locked="0"/>
    </xf>
    <xf numFmtId="3" fontId="11" fillId="0" borderId="20" xfId="0" applyNumberFormat="1" applyFont="1" applyBorder="1" applyAlignment="1" applyProtection="1">
      <alignment horizontal="left" vertical="center" wrapText="1"/>
      <protection locked="0"/>
    </xf>
    <xf numFmtId="0" fontId="12" fillId="14" borderId="0" xfId="0" applyFont="1" applyFill="1" applyAlignment="1" applyProtection="1">
      <alignment horizontal="center" vertical="center" wrapText="1"/>
      <protection locked="0"/>
    </xf>
    <xf numFmtId="3" fontId="12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11" fillId="5" borderId="11" xfId="0" applyFont="1" applyFill="1" applyBorder="1" applyAlignment="1" applyProtection="1">
      <alignment horizontal="center" vertical="center" wrapText="1"/>
      <protection locked="0"/>
    </xf>
    <xf numFmtId="0" fontId="12" fillId="5" borderId="21" xfId="0" applyFont="1" applyFill="1" applyBorder="1" applyAlignment="1" applyProtection="1">
      <alignment horizontal="center" vertical="center" wrapText="1"/>
      <protection locked="0"/>
    </xf>
    <xf numFmtId="0" fontId="12" fillId="5" borderId="19" xfId="0" applyFont="1" applyFill="1" applyBorder="1" applyAlignment="1" applyProtection="1">
      <alignment horizontal="left" vertical="center" wrapText="1"/>
      <protection locked="0"/>
    </xf>
    <xf numFmtId="0" fontId="11" fillId="5" borderId="11" xfId="0" applyFont="1" applyFill="1" applyBorder="1" applyAlignment="1" applyProtection="1">
      <alignment horizontal="left" vertical="center" wrapText="1"/>
      <protection locked="0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0" fontId="12" fillId="8" borderId="0" xfId="0" applyFont="1" applyFill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0" fontId="12" fillId="6" borderId="0" xfId="0" applyFont="1" applyFill="1" applyAlignment="1" applyProtection="1">
      <alignment horizontal="center" vertical="center" wrapText="1"/>
      <protection locked="0"/>
    </xf>
    <xf numFmtId="0" fontId="12" fillId="5" borderId="0" xfId="0" applyFont="1" applyFill="1" applyAlignment="1" applyProtection="1">
      <alignment horizontal="center" vertical="center" wrapText="1"/>
      <protection locked="0"/>
    </xf>
    <xf numFmtId="4" fontId="12" fillId="5" borderId="11" xfId="0" applyNumberFormat="1" applyFont="1" applyFill="1" applyBorder="1" applyAlignment="1" applyProtection="1">
      <alignment horizontal="center" vertical="center" wrapText="1"/>
      <protection locked="0"/>
    </xf>
    <xf numFmtId="170" fontId="12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12" xfId="0" applyFont="1" applyFill="1" applyBorder="1" applyAlignment="1" applyProtection="1">
      <alignment horizontal="left" vertical="center" wrapText="1"/>
      <protection locked="0"/>
    </xf>
    <xf numFmtId="0" fontId="11" fillId="5" borderId="13" xfId="0" applyFont="1" applyFill="1" applyBorder="1" applyAlignment="1" applyProtection="1">
      <alignment horizontal="left" vertical="center" wrapText="1"/>
      <protection locked="0"/>
    </xf>
    <xf numFmtId="0" fontId="12" fillId="5" borderId="11" xfId="0" applyFont="1" applyFill="1" applyBorder="1" applyAlignment="1" applyProtection="1">
      <alignment horizontal="left" vertical="center" wrapText="1"/>
      <protection locked="0"/>
    </xf>
    <xf numFmtId="0" fontId="12" fillId="5" borderId="12" xfId="0" applyFont="1" applyFill="1" applyBorder="1" applyAlignment="1" applyProtection="1">
      <alignment horizontal="left" vertical="center" wrapText="1"/>
      <protection locked="0"/>
    </xf>
    <xf numFmtId="0" fontId="12" fillId="5" borderId="13" xfId="0" applyFont="1" applyFill="1" applyBorder="1" applyAlignment="1" applyProtection="1">
      <alignment horizontal="left" vertical="center" wrapText="1"/>
      <protection locked="0"/>
    </xf>
    <xf numFmtId="0" fontId="12" fillId="5" borderId="15" xfId="0" applyFont="1" applyFill="1" applyBorder="1" applyAlignment="1" applyProtection="1">
      <alignment horizontal="center" vertical="center" wrapText="1"/>
      <protection locked="0"/>
    </xf>
    <xf numFmtId="170" fontId="11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Alignment="1" applyProtection="1">
      <alignment horizontal="center" vertical="center" wrapText="1"/>
      <protection locked="0"/>
    </xf>
    <xf numFmtId="0" fontId="10" fillId="5" borderId="0" xfId="0" applyFont="1" applyFill="1" applyAlignment="1" applyProtection="1">
      <alignment horizontal="center" vertical="center" wrapText="1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49" fontId="11" fillId="5" borderId="14" xfId="0" applyNumberFormat="1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 applyProtection="1">
      <alignment horizontal="center" vertical="center" wrapText="1"/>
      <protection locked="0"/>
    </xf>
    <xf numFmtId="0" fontId="12" fillId="5" borderId="13" xfId="0" applyFont="1" applyFill="1" applyBorder="1" applyAlignment="1" applyProtection="1">
      <alignment horizontal="center" vertical="center" wrapText="1"/>
      <protection locked="0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36" fillId="5" borderId="11" xfId="0" applyFont="1" applyFill="1" applyBorder="1" applyAlignment="1" applyProtection="1">
      <alignment horizontal="center" vertical="center" wrapText="1"/>
      <protection locked="0"/>
    </xf>
    <xf numFmtId="0" fontId="36" fillId="5" borderId="12" xfId="0" applyFont="1" applyFill="1" applyBorder="1" applyAlignment="1" applyProtection="1">
      <alignment horizontal="center" vertical="center" wrapText="1"/>
      <protection locked="0"/>
    </xf>
    <xf numFmtId="0" fontId="36" fillId="5" borderId="13" xfId="0" applyFont="1" applyFill="1" applyBorder="1" applyAlignment="1" applyProtection="1">
      <alignment horizontal="center" vertical="center" wrapText="1"/>
      <protection locked="0"/>
    </xf>
    <xf numFmtId="3" fontId="12" fillId="5" borderId="11" xfId="0" applyNumberFormat="1" applyFont="1" applyFill="1" applyBorder="1" applyAlignment="1" applyProtection="1">
      <alignment horizontal="center" vertical="center" wrapText="1"/>
      <protection locked="0"/>
    </xf>
    <xf numFmtId="3" fontId="12" fillId="5" borderId="12" xfId="0" applyNumberFormat="1" applyFont="1" applyFill="1" applyBorder="1" applyAlignment="1" applyProtection="1">
      <alignment horizontal="center" vertical="center" wrapText="1"/>
      <protection locked="0"/>
    </xf>
    <xf numFmtId="3" fontId="12" fillId="5" borderId="13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11" xfId="0" applyNumberFormat="1" applyFont="1" applyFill="1" applyBorder="1" applyAlignment="1" applyProtection="1">
      <alignment horizontal="left" vertical="center" wrapText="1"/>
      <protection locked="0"/>
    </xf>
    <xf numFmtId="3" fontId="37" fillId="5" borderId="12" xfId="0" applyNumberFormat="1" applyFont="1" applyFill="1" applyBorder="1" applyAlignment="1" applyProtection="1">
      <alignment horizontal="left" vertical="center" wrapText="1"/>
      <protection locked="0"/>
    </xf>
    <xf numFmtId="3" fontId="37" fillId="5" borderId="13" xfId="0" applyNumberFormat="1" applyFont="1" applyFill="1" applyBorder="1" applyAlignment="1" applyProtection="1">
      <alignment horizontal="left" vertical="center" wrapText="1"/>
      <protection locked="0"/>
    </xf>
    <xf numFmtId="0" fontId="11" fillId="5" borderId="11" xfId="52" applyFont="1" applyFill="1" applyBorder="1" applyAlignment="1" applyProtection="1">
      <alignment horizontal="left" vertical="center" wrapText="1"/>
      <protection locked="0"/>
    </xf>
    <xf numFmtId="168" fontId="12" fillId="5" borderId="9" xfId="81" applyNumberFormat="1" applyFont="1" applyFill="1" applyBorder="1" applyAlignment="1" applyProtection="1">
      <alignment horizontal="center" vertical="center" wrapText="1"/>
      <protection locked="0"/>
    </xf>
    <xf numFmtId="3" fontId="12" fillId="5" borderId="9" xfId="0" applyNumberFormat="1" applyFont="1" applyFill="1" applyBorder="1" applyAlignment="1" applyProtection="1">
      <alignment horizontal="left" vertical="center" wrapText="1"/>
      <protection locked="0"/>
    </xf>
    <xf numFmtId="4" fontId="12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0" xfId="0" applyFont="1" applyFill="1" applyAlignment="1" applyProtection="1">
      <alignment horizontal="left" vertical="center" wrapText="1"/>
      <protection locked="0"/>
    </xf>
    <xf numFmtId="10" fontId="12" fillId="5" borderId="0" xfId="0" applyNumberFormat="1" applyFont="1" applyFill="1" applyAlignment="1" applyProtection="1">
      <alignment horizontal="center" vertical="center" wrapText="1"/>
      <protection locked="0"/>
    </xf>
    <xf numFmtId="0" fontId="11" fillId="5" borderId="20" xfId="0" applyFont="1" applyFill="1" applyBorder="1" applyAlignment="1" applyProtection="1">
      <alignment horizontal="left" vertical="center" wrapText="1"/>
      <protection locked="0"/>
    </xf>
    <xf numFmtId="0" fontId="12" fillId="5" borderId="22" xfId="0" applyFont="1" applyFill="1" applyBorder="1" applyAlignment="1" applyProtection="1">
      <alignment horizontal="center" vertical="center" wrapText="1"/>
      <protection locked="0"/>
    </xf>
    <xf numFmtId="0" fontId="21" fillId="11" borderId="0" xfId="17" applyFont="1" applyFill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/>
    </xf>
    <xf numFmtId="0" fontId="7" fillId="20" borderId="10" xfId="0" applyFont="1" applyFill="1" applyBorder="1" applyAlignment="1">
      <alignment horizontal="center" vertical="center"/>
    </xf>
    <xf numFmtId="0" fontId="26" fillId="20" borderId="10" xfId="0" applyFont="1" applyFill="1" applyBorder="1" applyAlignment="1">
      <alignment horizontal="center" vertical="center" wrapText="1"/>
    </xf>
    <xf numFmtId="0" fontId="27" fillId="21" borderId="10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right" vertical="center"/>
    </xf>
    <xf numFmtId="0" fontId="8" fillId="0" borderId="32" xfId="56" applyFont="1" applyBorder="1" applyAlignment="1">
      <alignment horizontal="center" vertical="center"/>
    </xf>
    <xf numFmtId="0" fontId="8" fillId="0" borderId="12" xfId="56" applyFont="1" applyBorder="1" applyAlignment="1">
      <alignment horizontal="center"/>
    </xf>
    <xf numFmtId="0" fontId="8" fillId="0" borderId="13" xfId="56" applyFont="1" applyBorder="1" applyAlignment="1">
      <alignment horizontal="center"/>
    </xf>
    <xf numFmtId="0" fontId="40" fillId="0" borderId="11" xfId="56" applyFont="1" applyBorder="1" applyAlignment="1">
      <alignment horizontal="center"/>
    </xf>
    <xf numFmtId="4" fontId="8" fillId="0" borderId="11" xfId="56" applyNumberFormat="1" applyFont="1" applyBorder="1" applyAlignment="1">
      <alignment horizontal="center"/>
    </xf>
    <xf numFmtId="4" fontId="8" fillId="0" borderId="33" xfId="56" applyNumberFormat="1" applyFont="1" applyBorder="1" applyAlignment="1">
      <alignment horizontal="center"/>
    </xf>
    <xf numFmtId="0" fontId="41" fillId="3" borderId="7" xfId="56" applyFont="1" applyFill="1" applyBorder="1" applyAlignment="1">
      <alignment horizontal="right"/>
    </xf>
  </cellXfs>
  <cellStyles count="89">
    <cellStyle name="Euro" xfId="1"/>
    <cellStyle name="Moeda" xfId="2" builtinId="4"/>
    <cellStyle name="Moeda 2" xfId="3"/>
    <cellStyle name="Moeda 2 2" xfId="4"/>
    <cellStyle name="Moeda 2 3" xfId="5"/>
    <cellStyle name="Moeda 2 4" xfId="6"/>
    <cellStyle name="Moeda 3" xfId="7"/>
    <cellStyle name="Moeda 3 2" xfId="8"/>
    <cellStyle name="Moeda 3 3" xfId="9"/>
    <cellStyle name="Moeda 3 4" xfId="10"/>
    <cellStyle name="Moeda 4" xfId="11"/>
    <cellStyle name="Moeda 4 2" xfId="12"/>
    <cellStyle name="Moeda 5" xfId="13"/>
    <cellStyle name="Moeda 6" xfId="14"/>
    <cellStyle name="Moeda 7" xfId="15"/>
    <cellStyle name="Moeda 8" xfId="16"/>
    <cellStyle name="Normal" xfId="0" builtinId="0"/>
    <cellStyle name="Normal 2" xfId="17"/>
    <cellStyle name="Normal 2 10" xfId="18"/>
    <cellStyle name="Normal 2 2" xfId="19"/>
    <cellStyle name="Normal 2 2 2" xfId="20"/>
    <cellStyle name="Normal 2 2 2 2" xfId="21"/>
    <cellStyle name="Normal 2 2 2 3" xfId="22"/>
    <cellStyle name="Normal 2 2 2 4" xfId="23"/>
    <cellStyle name="Normal 2 2 3" xfId="24"/>
    <cellStyle name="Normal 2 2 3 2" xfId="25"/>
    <cellStyle name="Normal 2 2 4" xfId="26"/>
    <cellStyle name="Normal 2 2 5" xfId="27"/>
    <cellStyle name="Normal 2 2 6" xfId="28"/>
    <cellStyle name="Normal 2 3" xfId="29"/>
    <cellStyle name="Normal 2 3 2" xfId="30"/>
    <cellStyle name="Normal 2 3 3" xfId="31"/>
    <cellStyle name="Normal 2 3 4" xfId="32"/>
    <cellStyle name="Normal 2 4" xfId="33"/>
    <cellStyle name="Normal 2 4 2" xfId="34"/>
    <cellStyle name="Normal 2 4 3" xfId="35"/>
    <cellStyle name="Normal 2 4 4" xfId="36"/>
    <cellStyle name="Normal 2 4 5" xfId="37"/>
    <cellStyle name="Normal 2 5" xfId="38"/>
    <cellStyle name="Normal 2 5 2" xfId="39"/>
    <cellStyle name="Normal 2 5 2 2" xfId="40"/>
    <cellStyle name="Normal 2 5 2 2 2" xfId="41"/>
    <cellStyle name="Normal 2 5 3" xfId="42"/>
    <cellStyle name="Normal 2 6" xfId="43"/>
    <cellStyle name="Normal 2 7" xfId="44"/>
    <cellStyle name="Normal 2 8" xfId="45"/>
    <cellStyle name="Normal 2 9" xfId="46"/>
    <cellStyle name="Normal 3" xfId="47"/>
    <cellStyle name="Normal 3 2" xfId="48"/>
    <cellStyle name="Normal 3 2 2" xfId="49"/>
    <cellStyle name="Normal 3 2 3" xfId="50"/>
    <cellStyle name="Normal 3 2 4" xfId="51"/>
    <cellStyle name="Normal 4" xfId="52"/>
    <cellStyle name="Normal 4 2" xfId="53"/>
    <cellStyle name="Normal 4 3" xfId="54"/>
    <cellStyle name="Normal 4 4" xfId="55"/>
    <cellStyle name="Normal 5" xfId="56"/>
    <cellStyle name="Normal 5 2" xfId="57"/>
    <cellStyle name="Normal 6" xfId="58"/>
    <cellStyle name="Normal 6 2" xfId="59"/>
    <cellStyle name="Normal 6 4" xfId="60"/>
    <cellStyle name="Normal 7" xfId="61"/>
    <cellStyle name="Normal 7 2" xfId="62"/>
    <cellStyle name="Normal 8" xfId="63"/>
    <cellStyle name="Porcentagem" xfId="64" builtinId="5"/>
    <cellStyle name="Porcentagem 2" xfId="65"/>
    <cellStyle name="Porcentagem 2 2" xfId="66"/>
    <cellStyle name="Porcentagem 2 3" xfId="67"/>
    <cellStyle name="Porcentagem 3" xfId="68"/>
    <cellStyle name="Porcentagem 3 2" xfId="69"/>
    <cellStyle name="Porcentagem 4" xfId="70"/>
    <cellStyle name="Porcentagem 5" xfId="71"/>
    <cellStyle name="Porcentagem 5 2" xfId="72"/>
    <cellStyle name="Porcentagem 6" xfId="73"/>
    <cellStyle name="Porcentagem 7" xfId="74"/>
    <cellStyle name="Separador de milhares 2" xfId="75"/>
    <cellStyle name="Separador de milhares 2 2" xfId="76"/>
    <cellStyle name="Separador de milhares 3" xfId="77"/>
    <cellStyle name="Separador de milhares 4" xfId="78"/>
    <cellStyle name="TableStyleLight1" xfId="79"/>
    <cellStyle name="Título 1 1" xfId="80"/>
    <cellStyle name="Vírgula" xfId="81" builtinId="3"/>
    <cellStyle name="Vírgula 2" xfId="82"/>
    <cellStyle name="Vírgula 2 2" xfId="83"/>
    <cellStyle name="Vírgula 2 2 2" xfId="84"/>
    <cellStyle name="Vírgula 2 3" xfId="85"/>
    <cellStyle name="Vírgula 3" xfId="86"/>
    <cellStyle name="Vírgula 4" xfId="87"/>
    <cellStyle name="Vírgula 5" xfId="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168120</xdr:colOff>
      <xdr:row>1</xdr:row>
      <xdr:rowOff>0</xdr:rowOff>
    </xdr:from>
    <xdr:to>
      <xdr:col>1</xdr:col>
      <xdr:colOff>220680</xdr:colOff>
      <xdr:row>4</xdr:row>
      <xdr:rowOff>77760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168120" y="190440"/>
          <a:ext cx="446040" cy="65880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id="{A84DD385-0E80-275B-39A7-766E0EB08D7F}"/>
  <person displayName="Diego Rodrigues" id="{D14AC53C-43EB-58C5-FBCB-B23D05B4737C}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Escritório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36" personId="{A84DD385-0E80-275B-39A7-766E0EB08D7F}" id="{00BD001D-008E-459D-9ED7-005B00220082}" done="0">
    <text xml:space="preserve">Previsto nos Acordos, Convenções ou Sentenças Normativas
em Dissídios. Coletivos.
</text>
  </threadedComment>
  <threadedComment ref="I38" personId="{A84DD385-0E80-275B-39A7-766E0EB08D7F}" id="{00430080-0067-482C-9736-003700CC00B1}" done="0">
    <text xml:space="preserve">Previsto nos Acordos, Convenções ou Sentenças Normativas
em Dissídios. Coletivos.
</text>
  </threadedComment>
  <threadedComment ref="I40" personId="{A84DD385-0E80-275B-39A7-766E0EB08D7F}" id="{00C90085-009C-4A33-93C7-003900E500E7}" done="0">
    <text xml:space="preserve">Previsto nos Acordos, Convenções ou Sentenças Normativas
em Dissídios. Coletivos.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36" personId="{A84DD385-0E80-275B-39A7-766E0EB08D7F}" id="{00130018-00B2-443E-9D75-00D100080006}" done="0">
    <text xml:space="preserve">Previsto nos Acordos, Convenções ou Sentenças Normativas
em Dissídios. Coletivos.
</text>
  </threadedComment>
  <threadedComment ref="I38" personId="{A84DD385-0E80-275B-39A7-766E0EB08D7F}" id="{00A700E8-005E-47C3-ADC4-00B900E5004B}" done="0">
    <text xml:space="preserve">Previsto nos Acordos, Convenções ou Sentenças Normativas
em Dissídios. Coletivos.
</text>
  </threadedComment>
  <threadedComment ref="I40" personId="{A84DD385-0E80-275B-39A7-766E0EB08D7F}" id="{00A700B5-00C7-4D74-A732-004D008400A5}" done="0">
    <text xml:space="preserve">Previsto nos Acordos, Convenções ou Sentenças Normativas
em Dissídios. Coletivos.
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10" personId="{D14AC53C-43EB-58C5-FBCB-B23D05B4737C}" id="{007800EB-00B7-44C1-8B2C-00C90008004E}" done="0">
    <text xml:space="preserve">Somente uma cotação e no período de 01 ano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topLeftCell="A4" zoomScale="110" workbookViewId="0">
      <selection activeCell="I16" sqref="I16"/>
    </sheetView>
  </sheetViews>
  <sheetFormatPr defaultColWidth="8.7109375" defaultRowHeight="12.75"/>
  <cols>
    <col min="4" max="4" width="10.85546875" customWidth="1"/>
  </cols>
  <sheetData>
    <row r="1" spans="1:10" ht="67.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259" t="s">
        <v>0</v>
      </c>
      <c r="B2" s="259"/>
      <c r="C2" s="259"/>
      <c r="D2" s="259"/>
      <c r="E2" s="259"/>
      <c r="F2" s="259"/>
      <c r="G2" s="259"/>
      <c r="H2" s="259"/>
      <c r="I2" s="259"/>
      <c r="J2" s="259"/>
    </row>
    <row r="3" spans="1:10">
      <c r="A3" s="270"/>
      <c r="B3" s="270"/>
      <c r="C3" s="270"/>
      <c r="D3" s="270"/>
      <c r="E3" s="270"/>
      <c r="F3" s="270"/>
      <c r="G3" s="270"/>
      <c r="H3" s="270"/>
      <c r="I3" s="270"/>
      <c r="J3" s="270"/>
    </row>
    <row r="4" spans="1:10">
      <c r="A4" s="271" t="s">
        <v>1</v>
      </c>
      <c r="B4" s="271"/>
      <c r="C4" s="271"/>
      <c r="D4" s="271"/>
      <c r="E4" s="271"/>
      <c r="F4" s="271"/>
      <c r="G4" s="271"/>
      <c r="H4" s="271"/>
      <c r="I4" s="271"/>
      <c r="J4" s="271"/>
    </row>
    <row r="5" spans="1:10">
      <c r="A5" s="272" t="s">
        <v>2</v>
      </c>
      <c r="B5" s="272"/>
      <c r="C5" s="272"/>
      <c r="D5" s="272"/>
      <c r="E5" s="272"/>
      <c r="F5" s="272"/>
      <c r="G5" s="272"/>
      <c r="H5" s="272"/>
      <c r="I5" s="273" t="s">
        <v>3</v>
      </c>
      <c r="J5" s="273"/>
    </row>
    <row r="6" spans="1:10">
      <c r="A6" s="2" t="s">
        <v>4</v>
      </c>
      <c r="B6" s="265" t="s">
        <v>5</v>
      </c>
      <c r="C6" s="265"/>
      <c r="D6" s="265"/>
      <c r="E6" s="265"/>
      <c r="F6" s="265"/>
      <c r="G6" s="265"/>
      <c r="H6" s="265"/>
      <c r="I6" s="266">
        <f>'Bombeiro Civil - Curitiba'!I138</f>
        <v>8061.6940932762991</v>
      </c>
      <c r="J6" s="266"/>
    </row>
    <row r="7" spans="1:10" ht="15">
      <c r="A7" s="1"/>
      <c r="B7" s="3"/>
      <c r="C7" s="1"/>
      <c r="D7" s="1"/>
      <c r="E7" s="1"/>
      <c r="F7" s="1"/>
      <c r="G7" s="1"/>
      <c r="H7" s="1"/>
      <c r="I7" s="1"/>
      <c r="J7" s="1"/>
    </row>
    <row r="8" spans="1:10" ht="1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259" t="s">
        <v>6</v>
      </c>
      <c r="B9" s="259"/>
      <c r="C9" s="259"/>
      <c r="D9" s="259"/>
      <c r="E9" s="259"/>
      <c r="F9" s="259"/>
      <c r="G9" s="259"/>
      <c r="H9" s="259"/>
      <c r="I9" s="259"/>
      <c r="J9" s="259"/>
    </row>
    <row r="10" spans="1:10" ht="23.65" customHeight="1">
      <c r="A10" s="4" t="s">
        <v>7</v>
      </c>
      <c r="B10" s="267" t="s">
        <v>8</v>
      </c>
      <c r="C10" s="267"/>
      <c r="D10" s="267"/>
      <c r="E10" s="268" t="s">
        <v>9</v>
      </c>
      <c r="F10" s="268"/>
      <c r="G10" s="267" t="s">
        <v>10</v>
      </c>
      <c r="H10" s="267"/>
      <c r="I10" s="269" t="s">
        <v>11</v>
      </c>
      <c r="J10" s="269"/>
    </row>
    <row r="11" spans="1:10" ht="12.75" customHeight="1">
      <c r="A11" s="4" t="s">
        <v>4</v>
      </c>
      <c r="B11" s="260" t="s">
        <v>12</v>
      </c>
      <c r="C11" s="260"/>
      <c r="D11" s="260"/>
      <c r="E11" s="261">
        <f>'Bombeiro Civil - Curitiba'!I138</f>
        <v>8061.6940932762991</v>
      </c>
      <c r="F11" s="261"/>
      <c r="G11" s="262">
        <v>4</v>
      </c>
      <c r="H11" s="262"/>
      <c r="I11" s="263">
        <f>E11*G11</f>
        <v>32246.776373105196</v>
      </c>
      <c r="J11" s="263"/>
    </row>
    <row r="12" spans="1:10">
      <c r="A12" s="5" t="s">
        <v>13</v>
      </c>
      <c r="B12" s="264" t="s">
        <v>14</v>
      </c>
      <c r="C12" s="264"/>
      <c r="D12" s="264"/>
      <c r="E12" s="264"/>
      <c r="F12" s="264"/>
      <c r="G12" s="264"/>
      <c r="H12" s="264"/>
      <c r="I12" s="263">
        <f>I11*12</f>
        <v>386961.31647726236</v>
      </c>
      <c r="J12" s="263"/>
    </row>
    <row r="13" spans="1:10" s="122" customFormat="1">
      <c r="A13" s="353"/>
      <c r="B13" s="356" t="s">
        <v>1323</v>
      </c>
      <c r="C13" s="354"/>
      <c r="D13" s="354"/>
      <c r="E13" s="354"/>
      <c r="F13" s="354"/>
      <c r="G13" s="354"/>
      <c r="H13" s="355"/>
      <c r="I13" s="357">
        <v>236.04</v>
      </c>
      <c r="J13" s="358"/>
    </row>
    <row r="14" spans="1:10" ht="15.75" thickBot="1">
      <c r="A14" s="6"/>
      <c r="B14" s="359" t="s">
        <v>1324</v>
      </c>
      <c r="C14" s="257"/>
      <c r="D14" s="257"/>
      <c r="E14" s="257"/>
      <c r="F14" s="257"/>
      <c r="G14" s="257"/>
      <c r="H14" s="257"/>
      <c r="I14" s="258">
        <f>I12+I13</f>
        <v>387197.35647726234</v>
      </c>
      <c r="J14" s="258"/>
    </row>
    <row r="20" spans="7:10" ht="13.5" thickBot="1"/>
    <row r="21" spans="7:10">
      <c r="G21" s="259" t="s">
        <v>16</v>
      </c>
      <c r="H21" s="259"/>
      <c r="I21" s="259"/>
      <c r="J21" s="259"/>
    </row>
    <row r="22" spans="7:10">
      <c r="G22" s="254" t="s">
        <v>17</v>
      </c>
      <c r="H22" s="254"/>
      <c r="I22" s="255">
        <f>SUM(I11:I11)</f>
        <v>32246.776373105196</v>
      </c>
      <c r="J22" s="255"/>
    </row>
    <row r="23" spans="7:10">
      <c r="G23" s="254" t="s">
        <v>18</v>
      </c>
      <c r="H23" s="254"/>
      <c r="I23" s="255">
        <f>'EPI COVID'!D22</f>
        <v>19.670000000000002</v>
      </c>
      <c r="J23" s="255"/>
    </row>
    <row r="24" spans="7:10">
      <c r="G24" s="256" t="s">
        <v>19</v>
      </c>
      <c r="H24" s="256"/>
      <c r="I24" s="255">
        <f>SUM(I22:I23)</f>
        <v>32266.446373105195</v>
      </c>
      <c r="J24" s="255"/>
    </row>
  </sheetData>
  <mergeCells count="29">
    <mergeCell ref="B13:H13"/>
    <mergeCell ref="I13:J13"/>
    <mergeCell ref="A2:J2"/>
    <mergeCell ref="A3:J3"/>
    <mergeCell ref="A4:J4"/>
    <mergeCell ref="A5:H5"/>
    <mergeCell ref="I5:J5"/>
    <mergeCell ref="B6:H6"/>
    <mergeCell ref="I6:J6"/>
    <mergeCell ref="A9:J9"/>
    <mergeCell ref="B10:D10"/>
    <mergeCell ref="E10:F10"/>
    <mergeCell ref="G10:H10"/>
    <mergeCell ref="I10:J10"/>
    <mergeCell ref="B11:D11"/>
    <mergeCell ref="E11:F11"/>
    <mergeCell ref="G11:H11"/>
    <mergeCell ref="I11:J11"/>
    <mergeCell ref="B12:H12"/>
    <mergeCell ref="I12:J12"/>
    <mergeCell ref="G23:H23"/>
    <mergeCell ref="I23:J23"/>
    <mergeCell ref="G24:H24"/>
    <mergeCell ref="I24:J24"/>
    <mergeCell ref="B14:H14"/>
    <mergeCell ref="I14:J14"/>
    <mergeCell ref="G21:J21"/>
    <mergeCell ref="G22:H22"/>
    <mergeCell ref="I22:J22"/>
  </mergeCells>
  <pageMargins left="0.51180555555555496" right="0.51180555555555496" top="0.78750000000000009" bottom="0.78750000000000009" header="0.51180555555555496" footer="0.51180555555555496"/>
  <pageSetup paperSize="9" firstPageNumber="429496729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9"/>
  <sheetViews>
    <sheetView topLeftCell="A91" workbookViewId="0">
      <selection activeCell="J111" sqref="J111"/>
    </sheetView>
  </sheetViews>
  <sheetFormatPr defaultColWidth="8.7109375" defaultRowHeight="12.75"/>
  <cols>
    <col min="1" max="1" width="5.140625" customWidth="1"/>
    <col min="2" max="2" width="7.5703125" customWidth="1"/>
    <col min="4" max="4" width="8.140625" customWidth="1"/>
    <col min="6" max="6" width="9.42578125" customWidth="1"/>
    <col min="7" max="7" width="10.5703125" customWidth="1"/>
    <col min="8" max="8" width="10.42578125" customWidth="1"/>
    <col min="9" max="9" width="10.85546875" bestFit="1" customWidth="1"/>
    <col min="10" max="10" width="28.5703125" customWidth="1"/>
  </cols>
  <sheetData>
    <row r="1" spans="1:10" ht="15.75">
      <c r="A1" s="323" t="s">
        <v>20</v>
      </c>
      <c r="B1" s="323"/>
      <c r="C1" s="323"/>
      <c r="D1" s="323"/>
      <c r="E1" s="323"/>
      <c r="F1" s="323"/>
      <c r="G1" s="323"/>
      <c r="H1" s="323"/>
      <c r="I1" s="323"/>
      <c r="J1" s="323"/>
    </row>
    <row r="2" spans="1:10" ht="15.75">
      <c r="A2" s="324" t="s">
        <v>21</v>
      </c>
      <c r="B2" s="324"/>
      <c r="C2" s="324"/>
      <c r="D2" s="324"/>
      <c r="E2" s="324"/>
      <c r="F2" s="324"/>
      <c r="G2" s="324"/>
      <c r="H2" s="324"/>
      <c r="I2" s="324"/>
      <c r="J2" s="324"/>
    </row>
    <row r="3" spans="1:10" ht="15.75">
      <c r="A3" s="323" t="s">
        <v>22</v>
      </c>
      <c r="B3" s="323"/>
      <c r="C3" s="323"/>
      <c r="D3" s="323"/>
      <c r="E3" s="323"/>
      <c r="F3" s="323"/>
      <c r="G3" s="323"/>
      <c r="H3" s="323"/>
      <c r="I3" s="323"/>
      <c r="J3" s="323"/>
    </row>
    <row r="4" spans="1:10" ht="15.75">
      <c r="A4" s="7"/>
      <c r="B4" s="283"/>
      <c r="C4" s="283"/>
      <c r="D4" s="283"/>
      <c r="E4" s="283"/>
      <c r="F4" s="283"/>
      <c r="G4" s="283"/>
      <c r="H4" s="283"/>
      <c r="I4" s="283"/>
      <c r="J4" s="283"/>
    </row>
    <row r="5" spans="1:10" ht="15.75">
      <c r="A5" s="313" t="s">
        <v>23</v>
      </c>
      <c r="B5" s="313"/>
      <c r="C5" s="313"/>
      <c r="D5" s="313"/>
      <c r="E5" s="313"/>
      <c r="F5" s="313"/>
      <c r="G5" s="313"/>
      <c r="H5" s="313"/>
      <c r="I5" s="313"/>
      <c r="J5" s="9"/>
    </row>
    <row r="6" spans="1:10" ht="15.75">
      <c r="A6" s="275" t="s">
        <v>24</v>
      </c>
      <c r="B6" s="275"/>
      <c r="C6" s="275"/>
      <c r="D6" s="275"/>
      <c r="E6" s="275"/>
      <c r="F6" s="275"/>
      <c r="G6" s="275"/>
      <c r="H6" s="275"/>
      <c r="I6" s="275"/>
      <c r="J6" s="11"/>
    </row>
    <row r="7" spans="1:10" ht="15.75">
      <c r="A7" s="275" t="s">
        <v>25</v>
      </c>
      <c r="B7" s="275"/>
      <c r="C7" s="275"/>
      <c r="D7" s="275"/>
      <c r="E7" s="12"/>
      <c r="F7" s="13"/>
      <c r="G7" s="14"/>
      <c r="H7" s="14"/>
      <c r="I7" s="15"/>
      <c r="J7" s="11"/>
    </row>
    <row r="8" spans="1:10" ht="15.75">
      <c r="A8" s="325" t="s">
        <v>26</v>
      </c>
      <c r="B8" s="325"/>
      <c r="C8" s="325"/>
      <c r="D8" s="325"/>
      <c r="E8" s="326"/>
      <c r="F8" s="326"/>
      <c r="G8" s="326"/>
      <c r="H8" s="326"/>
      <c r="I8" s="326"/>
      <c r="J8" s="17"/>
    </row>
    <row r="9" spans="1:10" ht="15.75">
      <c r="A9" s="313"/>
      <c r="B9" s="313"/>
      <c r="C9" s="313"/>
      <c r="D9" s="313"/>
      <c r="E9" s="313"/>
      <c r="F9" s="313"/>
      <c r="G9" s="313"/>
      <c r="H9" s="313"/>
      <c r="I9" s="313"/>
      <c r="J9" s="17"/>
    </row>
    <row r="10" spans="1:10">
      <c r="A10" s="321" t="s">
        <v>27</v>
      </c>
      <c r="B10" s="321"/>
      <c r="C10" s="321"/>
      <c r="D10" s="321"/>
      <c r="E10" s="321"/>
      <c r="F10" s="321"/>
      <c r="G10" s="321"/>
      <c r="H10" s="321"/>
      <c r="I10" s="321"/>
      <c r="J10" s="321"/>
    </row>
    <row r="11" spans="1:10">
      <c r="A11" s="321"/>
      <c r="B11" s="321"/>
      <c r="C11" s="321"/>
      <c r="D11" s="321"/>
      <c r="E11" s="321"/>
      <c r="F11" s="321"/>
      <c r="G11" s="321"/>
      <c r="H11" s="321"/>
      <c r="I11" s="321"/>
      <c r="J11" s="321"/>
    </row>
    <row r="12" spans="1:10" ht="15.75">
      <c r="A12" s="10" t="s">
        <v>4</v>
      </c>
      <c r="B12" s="285" t="s">
        <v>28</v>
      </c>
      <c r="C12" s="285"/>
      <c r="D12" s="285"/>
      <c r="E12" s="285"/>
      <c r="F12" s="285"/>
      <c r="G12" s="285"/>
      <c r="H12" s="322"/>
      <c r="I12" s="322"/>
      <c r="J12" s="11"/>
    </row>
    <row r="13" spans="1:10" ht="15.75">
      <c r="A13" s="10" t="s">
        <v>29</v>
      </c>
      <c r="B13" s="285" t="s">
        <v>30</v>
      </c>
      <c r="C13" s="285"/>
      <c r="D13" s="285"/>
      <c r="E13" s="285"/>
      <c r="F13" s="285"/>
      <c r="G13" s="285"/>
      <c r="H13" s="275" t="s">
        <v>31</v>
      </c>
      <c r="I13" s="275"/>
      <c r="J13" s="11"/>
    </row>
    <row r="14" spans="1:10" ht="15.75">
      <c r="A14" s="10" t="s">
        <v>13</v>
      </c>
      <c r="B14" s="285" t="s">
        <v>32</v>
      </c>
      <c r="C14" s="285"/>
      <c r="D14" s="285"/>
      <c r="E14" s="285"/>
      <c r="F14" s="285"/>
      <c r="G14" s="285"/>
      <c r="H14" s="275" t="s">
        <v>33</v>
      </c>
      <c r="I14" s="275"/>
      <c r="J14" s="11" t="s">
        <v>34</v>
      </c>
    </row>
    <row r="15" spans="1:10" ht="15.75">
      <c r="A15" s="10" t="s">
        <v>35</v>
      </c>
      <c r="B15" s="285" t="s">
        <v>36</v>
      </c>
      <c r="C15" s="285"/>
      <c r="D15" s="285"/>
      <c r="E15" s="285"/>
      <c r="F15" s="285"/>
      <c r="G15" s="285"/>
      <c r="H15" s="275">
        <v>12</v>
      </c>
      <c r="I15" s="275"/>
      <c r="J15" s="11"/>
    </row>
    <row r="16" spans="1:10" ht="15.75">
      <c r="A16" s="16"/>
      <c r="B16" s="20"/>
      <c r="C16" s="20"/>
      <c r="D16" s="20"/>
      <c r="E16" s="20"/>
      <c r="F16" s="20"/>
      <c r="G16" s="16"/>
      <c r="H16" s="16"/>
      <c r="I16" s="16"/>
      <c r="J16" s="17"/>
    </row>
    <row r="17" spans="1:10" ht="15.75">
      <c r="A17" s="313" t="s">
        <v>37</v>
      </c>
      <c r="B17" s="313"/>
      <c r="C17" s="313"/>
      <c r="D17" s="313"/>
      <c r="E17" s="313"/>
      <c r="F17" s="313"/>
      <c r="G17" s="313"/>
      <c r="H17" s="313"/>
      <c r="I17" s="313"/>
      <c r="J17" s="17"/>
    </row>
    <row r="18" spans="1:10" ht="15.75">
      <c r="A18" s="18"/>
      <c r="B18" s="21"/>
      <c r="C18" s="21"/>
      <c r="D18" s="21"/>
      <c r="E18" s="21"/>
      <c r="F18" s="21"/>
      <c r="G18" s="18"/>
      <c r="H18" s="18"/>
      <c r="I18" s="18"/>
      <c r="J18" s="17"/>
    </row>
    <row r="19" spans="1:10" ht="15.75">
      <c r="A19" s="309" t="s">
        <v>38</v>
      </c>
      <c r="B19" s="309"/>
      <c r="C19" s="309"/>
      <c r="D19" s="309"/>
      <c r="E19" s="309"/>
      <c r="F19" s="309"/>
      <c r="G19" s="309"/>
      <c r="H19" s="309"/>
      <c r="I19" s="309"/>
      <c r="J19" s="11"/>
    </row>
    <row r="20" spans="1:10" ht="15.75">
      <c r="A20" s="10">
        <v>1</v>
      </c>
      <c r="B20" s="285" t="s">
        <v>39</v>
      </c>
      <c r="C20" s="285"/>
      <c r="D20" s="285"/>
      <c r="E20" s="285"/>
      <c r="F20" s="285"/>
      <c r="G20" s="285"/>
      <c r="H20" s="309" t="s">
        <v>40</v>
      </c>
      <c r="I20" s="309"/>
      <c r="J20" s="11"/>
    </row>
    <row r="21" spans="1:10" ht="15.75">
      <c r="A21" s="10">
        <v>2</v>
      </c>
      <c r="B21" s="285" t="s">
        <v>41</v>
      </c>
      <c r="C21" s="285"/>
      <c r="D21" s="285"/>
      <c r="E21" s="285"/>
      <c r="F21" s="285"/>
      <c r="G21" s="285"/>
      <c r="H21" s="314">
        <v>2319.9899999999998</v>
      </c>
      <c r="I21" s="314"/>
      <c r="J21" s="11"/>
    </row>
    <row r="22" spans="1:10" ht="15.75">
      <c r="A22" s="10">
        <v>3</v>
      </c>
      <c r="B22" s="285" t="s">
        <v>42</v>
      </c>
      <c r="C22" s="285"/>
      <c r="D22" s="285"/>
      <c r="E22" s="285"/>
      <c r="F22" s="285"/>
      <c r="G22" s="285"/>
      <c r="H22" s="309" t="s">
        <v>40</v>
      </c>
      <c r="I22" s="309"/>
      <c r="J22" s="11"/>
    </row>
    <row r="23" spans="1:10" ht="15.75">
      <c r="A23" s="10">
        <v>4</v>
      </c>
      <c r="B23" s="285" t="s">
        <v>43</v>
      </c>
      <c r="C23" s="285"/>
      <c r="D23" s="285"/>
      <c r="E23" s="285"/>
      <c r="F23" s="285"/>
      <c r="G23" s="285"/>
      <c r="H23" s="315">
        <v>44593</v>
      </c>
      <c r="I23" s="315"/>
      <c r="J23" s="11"/>
    </row>
    <row r="24" spans="1:10" ht="15.75">
      <c r="A24" s="7"/>
      <c r="B24" s="23"/>
      <c r="C24" s="23"/>
      <c r="D24" s="23"/>
      <c r="E24" s="23"/>
      <c r="F24" s="23"/>
      <c r="G24" s="7"/>
      <c r="H24" s="7"/>
      <c r="I24" s="7"/>
      <c r="J24" s="17"/>
    </row>
    <row r="25" spans="1:10" ht="15.75" customHeight="1">
      <c r="A25" s="312" t="s">
        <v>44</v>
      </c>
      <c r="B25" s="312"/>
      <c r="C25" s="312"/>
      <c r="D25" s="312"/>
      <c r="E25" s="312"/>
      <c r="F25" s="312"/>
      <c r="G25" s="312"/>
      <c r="H25" s="312"/>
      <c r="I25" s="312"/>
      <c r="J25" s="312"/>
    </row>
    <row r="26" spans="1:10" ht="15.75">
      <c r="A26" s="18"/>
      <c r="B26" s="21"/>
      <c r="C26" s="21"/>
      <c r="D26" s="21"/>
      <c r="E26" s="21"/>
      <c r="F26" s="21"/>
      <c r="G26" s="18"/>
      <c r="H26" s="18"/>
      <c r="I26" s="18"/>
      <c r="J26" s="17"/>
    </row>
    <row r="27" spans="1:10" ht="25.5">
      <c r="A27" s="24">
        <v>1</v>
      </c>
      <c r="B27" s="289" t="s">
        <v>45</v>
      </c>
      <c r="C27" s="289"/>
      <c r="D27" s="289"/>
      <c r="E27" s="289"/>
      <c r="F27" s="289"/>
      <c r="G27" s="289"/>
      <c r="H27" s="22" t="s">
        <v>46</v>
      </c>
      <c r="I27" s="22" t="s">
        <v>47</v>
      </c>
      <c r="J27" s="25" t="s">
        <v>48</v>
      </c>
    </row>
    <row r="28" spans="1:10" ht="15.75">
      <c r="A28" s="10" t="s">
        <v>4</v>
      </c>
      <c r="B28" s="308" t="s">
        <v>49</v>
      </c>
      <c r="C28" s="316"/>
      <c r="D28" s="316"/>
      <c r="E28" s="316"/>
      <c r="F28" s="316"/>
      <c r="G28" s="317"/>
      <c r="H28" s="26"/>
      <c r="I28" s="251">
        <f>H21</f>
        <v>2319.9899999999998</v>
      </c>
      <c r="J28" s="11"/>
    </row>
    <row r="29" spans="1:10" ht="15.75">
      <c r="A29" s="10" t="s">
        <v>29</v>
      </c>
      <c r="B29" s="308" t="s">
        <v>52</v>
      </c>
      <c r="C29" s="316"/>
      <c r="D29" s="316"/>
      <c r="E29" s="316"/>
      <c r="F29" s="316"/>
      <c r="G29" s="317"/>
      <c r="H29" s="27">
        <v>0.3</v>
      </c>
      <c r="I29" s="28">
        <f>I28*H29</f>
        <v>695.99699999999996</v>
      </c>
      <c r="J29" s="11" t="s">
        <v>53</v>
      </c>
    </row>
    <row r="30" spans="1:10" ht="15.75">
      <c r="A30" s="318" t="s">
        <v>54</v>
      </c>
      <c r="B30" s="319"/>
      <c r="C30" s="319"/>
      <c r="D30" s="319"/>
      <c r="E30" s="319"/>
      <c r="F30" s="319"/>
      <c r="G30" s="319"/>
      <c r="H30" s="320"/>
      <c r="I30" s="29">
        <f>SUM(I28:I29)</f>
        <v>3015.9869999999996</v>
      </c>
      <c r="J30" s="11"/>
    </row>
    <row r="31" spans="1:10" s="122" customFormat="1" ht="15.75">
      <c r="A31" s="222"/>
      <c r="B31" s="223"/>
      <c r="C31" s="223"/>
      <c r="D31" s="223"/>
      <c r="E31" s="223"/>
      <c r="F31" s="223"/>
      <c r="G31" s="223"/>
      <c r="H31" s="224"/>
      <c r="I31" s="225"/>
      <c r="J31" s="226"/>
    </row>
    <row r="32" spans="1:10" s="122" customFormat="1" ht="15.75" customHeight="1">
      <c r="A32" s="312" t="s">
        <v>1281</v>
      </c>
      <c r="B32" s="312"/>
      <c r="C32" s="312"/>
      <c r="D32" s="312"/>
      <c r="E32" s="312"/>
      <c r="F32" s="312"/>
      <c r="G32" s="312"/>
      <c r="H32" s="312"/>
      <c r="I32" s="312"/>
      <c r="J32" s="312"/>
    </row>
    <row r="33" spans="1:12" s="122" customFormat="1" ht="15.75">
      <c r="A33" s="222"/>
      <c r="B33" s="223"/>
      <c r="C33" s="223"/>
      <c r="D33" s="223"/>
      <c r="E33" s="223"/>
      <c r="F33" s="223"/>
      <c r="G33" s="223"/>
      <c r="H33" s="224"/>
      <c r="I33" s="225"/>
      <c r="J33" s="226"/>
    </row>
    <row r="34" spans="1:12" s="122" customFormat="1" ht="15.75" customHeight="1">
      <c r="A34" s="310" t="s">
        <v>1282</v>
      </c>
      <c r="B34" s="310"/>
      <c r="C34" s="310"/>
      <c r="D34" s="310"/>
      <c r="E34" s="310"/>
      <c r="F34" s="310"/>
      <c r="G34" s="310"/>
      <c r="H34" s="310"/>
      <c r="I34" s="310"/>
      <c r="J34" s="310"/>
    </row>
    <row r="35" spans="1:12" s="122" customFormat="1" ht="25.5">
      <c r="A35" s="53" t="s">
        <v>1286</v>
      </c>
      <c r="B35" s="307" t="s">
        <v>108</v>
      </c>
      <c r="C35" s="307"/>
      <c r="D35" s="307"/>
      <c r="E35" s="307"/>
      <c r="F35" s="307"/>
      <c r="G35" s="307"/>
      <c r="H35" s="54" t="s">
        <v>46</v>
      </c>
      <c r="I35" s="55" t="s">
        <v>47</v>
      </c>
      <c r="J35" s="25" t="s">
        <v>48</v>
      </c>
    </row>
    <row r="36" spans="1:12" s="122" customFormat="1" ht="15.75">
      <c r="A36" s="217" t="s">
        <v>4</v>
      </c>
      <c r="B36" s="308" t="s">
        <v>109</v>
      </c>
      <c r="C36" s="308"/>
      <c r="D36" s="308"/>
      <c r="E36" s="308"/>
      <c r="F36" s="308"/>
      <c r="G36" s="308"/>
      <c r="H36" s="56">
        <f>1/12</f>
        <v>8.3333333333333329E-2</v>
      </c>
      <c r="I36" s="57">
        <f>ROUND(H36*$I$30,2)</f>
        <v>251.33</v>
      </c>
      <c r="J36" s="25"/>
    </row>
    <row r="37" spans="1:12" s="122" customFormat="1" ht="38.25">
      <c r="A37" s="217" t="s">
        <v>29</v>
      </c>
      <c r="B37" s="308" t="s">
        <v>1312</v>
      </c>
      <c r="C37" s="308"/>
      <c r="D37" s="308"/>
      <c r="E37" s="308"/>
      <c r="F37" s="308"/>
      <c r="G37" s="308"/>
      <c r="H37" s="56">
        <f>(1/12)+((1/12)/3)</f>
        <v>0.1111111111111111</v>
      </c>
      <c r="I37" s="57">
        <f>ROUND(H37*$I$30,2)</f>
        <v>335.11</v>
      </c>
      <c r="J37" s="11" t="s">
        <v>111</v>
      </c>
      <c r="L37" s="252"/>
    </row>
    <row r="38" spans="1:12" s="122" customFormat="1" ht="15.75">
      <c r="A38" s="309" t="s">
        <v>112</v>
      </c>
      <c r="B38" s="309"/>
      <c r="C38" s="309"/>
      <c r="D38" s="309"/>
      <c r="E38" s="309"/>
      <c r="F38" s="309"/>
      <c r="G38" s="309"/>
      <c r="H38" s="56">
        <f>SUM(H36:H37)</f>
        <v>0.19444444444444442</v>
      </c>
      <c r="I38" s="57">
        <f>SUM(I36:I37)</f>
        <v>586.44000000000005</v>
      </c>
      <c r="J38" s="11"/>
    </row>
    <row r="39" spans="1:12" s="122" customFormat="1" ht="15.75">
      <c r="A39" s="227"/>
      <c r="B39" s="227"/>
      <c r="C39" s="227"/>
      <c r="D39" s="227"/>
      <c r="E39" s="227"/>
      <c r="F39" s="227"/>
      <c r="G39" s="227"/>
      <c r="H39" s="237"/>
      <c r="I39" s="233"/>
      <c r="J39" s="226"/>
    </row>
    <row r="40" spans="1:12" s="122" customFormat="1" ht="15.75">
      <c r="A40" s="311" t="s">
        <v>1308</v>
      </c>
      <c r="B40" s="311"/>
      <c r="C40" s="311"/>
      <c r="D40" s="311"/>
      <c r="E40" s="311"/>
      <c r="F40" s="311"/>
      <c r="G40" s="311"/>
      <c r="H40" s="311"/>
      <c r="I40" s="38">
        <f>I30+I38</f>
        <v>3602.4269999999997</v>
      </c>
      <c r="J40" s="226"/>
    </row>
    <row r="41" spans="1:12" s="122" customFormat="1" ht="15.75">
      <c r="A41" s="227"/>
      <c r="B41" s="227"/>
      <c r="C41" s="227"/>
      <c r="D41" s="227"/>
      <c r="E41" s="227"/>
      <c r="F41" s="227"/>
      <c r="G41" s="227"/>
      <c r="H41" s="228"/>
      <c r="I41" s="229"/>
      <c r="J41" s="230"/>
    </row>
    <row r="42" spans="1:12" s="122" customFormat="1" ht="32.25" customHeight="1">
      <c r="A42" s="281" t="s">
        <v>1283</v>
      </c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2" s="122" customFormat="1" ht="15.75">
      <c r="A43" s="216"/>
      <c r="B43" s="30"/>
      <c r="C43" s="30"/>
      <c r="D43" s="30"/>
      <c r="E43" s="30"/>
      <c r="F43" s="30"/>
      <c r="G43" s="216"/>
      <c r="H43" s="216"/>
      <c r="I43" s="216"/>
      <c r="J43" s="17"/>
    </row>
    <row r="44" spans="1:12" s="122" customFormat="1" ht="25.5">
      <c r="A44" s="220" t="s">
        <v>89</v>
      </c>
      <c r="B44" s="289" t="s">
        <v>90</v>
      </c>
      <c r="C44" s="289"/>
      <c r="D44" s="289"/>
      <c r="E44" s="289"/>
      <c r="F44" s="289"/>
      <c r="G44" s="289"/>
      <c r="H44" s="220" t="s">
        <v>46</v>
      </c>
      <c r="I44" s="220" t="s">
        <v>47</v>
      </c>
      <c r="J44" s="25" t="s">
        <v>48</v>
      </c>
    </row>
    <row r="45" spans="1:12" s="122" customFormat="1" ht="15.75">
      <c r="A45" s="44" t="s">
        <v>4</v>
      </c>
      <c r="B45" s="290" t="s">
        <v>91</v>
      </c>
      <c r="C45" s="290"/>
      <c r="D45" s="290"/>
      <c r="E45" s="290"/>
      <c r="F45" s="290"/>
      <c r="G45" s="290"/>
      <c r="H45" s="45">
        <v>0.2</v>
      </c>
      <c r="I45" s="46">
        <f t="shared" ref="I45:I52" si="0">ROUND(H45*$I$40,2)</f>
        <v>720.49</v>
      </c>
      <c r="J45" s="47" t="s">
        <v>92</v>
      </c>
    </row>
    <row r="46" spans="1:12" s="122" customFormat="1" ht="15.75">
      <c r="A46" s="217" t="s">
        <v>29</v>
      </c>
      <c r="B46" s="285" t="s">
        <v>93</v>
      </c>
      <c r="C46" s="285"/>
      <c r="D46" s="285"/>
      <c r="E46" s="285"/>
      <c r="F46" s="285"/>
      <c r="G46" s="285"/>
      <c r="H46" s="240">
        <v>1.4999999999999999E-2</v>
      </c>
      <c r="I46" s="38">
        <f t="shared" si="0"/>
        <v>54.04</v>
      </c>
      <c r="J46" s="249"/>
    </row>
    <row r="47" spans="1:12" s="122" customFormat="1" ht="15.75">
      <c r="A47" s="217" t="s">
        <v>13</v>
      </c>
      <c r="B47" s="285" t="s">
        <v>94</v>
      </c>
      <c r="C47" s="285"/>
      <c r="D47" s="285"/>
      <c r="E47" s="285"/>
      <c r="F47" s="285"/>
      <c r="G47" s="285"/>
      <c r="H47" s="240">
        <v>0.01</v>
      </c>
      <c r="I47" s="38">
        <f t="shared" si="0"/>
        <v>36.020000000000003</v>
      </c>
      <c r="J47" s="249"/>
    </row>
    <row r="48" spans="1:12" s="122" customFormat="1" ht="15.75">
      <c r="A48" s="217" t="s">
        <v>35</v>
      </c>
      <c r="B48" s="285" t="s">
        <v>95</v>
      </c>
      <c r="C48" s="285"/>
      <c r="D48" s="285"/>
      <c r="E48" s="285"/>
      <c r="F48" s="285"/>
      <c r="G48" s="285"/>
      <c r="H48" s="240">
        <v>2E-3</v>
      </c>
      <c r="I48" s="38">
        <f t="shared" si="0"/>
        <v>7.2</v>
      </c>
      <c r="J48" s="249"/>
    </row>
    <row r="49" spans="1:10" s="122" customFormat="1" ht="15.75">
      <c r="A49" s="217" t="s">
        <v>68</v>
      </c>
      <c r="B49" s="285" t="s">
        <v>96</v>
      </c>
      <c r="C49" s="285"/>
      <c r="D49" s="285"/>
      <c r="E49" s="285"/>
      <c r="F49" s="285"/>
      <c r="G49" s="285"/>
      <c r="H49" s="240">
        <v>2.5000000000000001E-2</v>
      </c>
      <c r="I49" s="38">
        <f t="shared" si="0"/>
        <v>90.06</v>
      </c>
      <c r="J49" s="249"/>
    </row>
    <row r="50" spans="1:10" s="122" customFormat="1" ht="25.5">
      <c r="A50" s="217" t="s">
        <v>71</v>
      </c>
      <c r="B50" s="285" t="s">
        <v>97</v>
      </c>
      <c r="C50" s="285"/>
      <c r="D50" s="285"/>
      <c r="E50" s="285"/>
      <c r="F50" s="285"/>
      <c r="G50" s="285"/>
      <c r="H50" s="240">
        <v>0.08</v>
      </c>
      <c r="I50" s="38">
        <f t="shared" si="0"/>
        <v>288.19</v>
      </c>
      <c r="J50" s="250" t="s">
        <v>98</v>
      </c>
    </row>
    <row r="51" spans="1:10" s="122" customFormat="1" ht="15.75">
      <c r="A51" s="217" t="s">
        <v>99</v>
      </c>
      <c r="B51" s="285" t="s">
        <v>100</v>
      </c>
      <c r="C51" s="285"/>
      <c r="D51" s="285"/>
      <c r="E51" s="285"/>
      <c r="F51" s="285"/>
      <c r="G51" s="285"/>
      <c r="H51" s="240">
        <v>0.06</v>
      </c>
      <c r="I51" s="38">
        <f t="shared" si="0"/>
        <v>216.15</v>
      </c>
      <c r="J51" s="250" t="s">
        <v>101</v>
      </c>
    </row>
    <row r="52" spans="1:10" s="122" customFormat="1" ht="16.5" thickBot="1">
      <c r="A52" s="49" t="s">
        <v>102</v>
      </c>
      <c r="B52" s="300" t="s">
        <v>103</v>
      </c>
      <c r="C52" s="300"/>
      <c r="D52" s="300"/>
      <c r="E52" s="300"/>
      <c r="F52" s="300"/>
      <c r="G52" s="300"/>
      <c r="H52" s="248">
        <v>6.0000000000000001E-3</v>
      </c>
      <c r="I52" s="50">
        <f t="shared" si="0"/>
        <v>21.61</v>
      </c>
      <c r="J52" s="249"/>
    </row>
    <row r="53" spans="1:10" s="122" customFormat="1" ht="16.5" thickBot="1">
      <c r="A53" s="276" t="s">
        <v>15</v>
      </c>
      <c r="B53" s="276"/>
      <c r="C53" s="276"/>
      <c r="D53" s="276"/>
      <c r="E53" s="276"/>
      <c r="F53" s="276"/>
      <c r="G53" s="276"/>
      <c r="H53" s="51">
        <f>SUM(H45:H52)</f>
        <v>0.39800000000000008</v>
      </c>
      <c r="I53" s="52">
        <f>SUM(I45:I52)</f>
        <v>1433.76</v>
      </c>
      <c r="J53" s="17"/>
    </row>
    <row r="54" spans="1:10" s="122" customFormat="1" ht="15.75">
      <c r="A54" s="313" t="s">
        <v>104</v>
      </c>
      <c r="B54" s="313"/>
      <c r="C54" s="313"/>
      <c r="D54" s="313"/>
      <c r="E54" s="313"/>
      <c r="F54" s="313"/>
      <c r="G54" s="313"/>
      <c r="H54" s="313"/>
      <c r="I54" s="313"/>
      <c r="J54" s="17"/>
    </row>
    <row r="55" spans="1:10" s="122" customFormat="1" ht="15.75">
      <c r="A55" s="313" t="s">
        <v>105</v>
      </c>
      <c r="B55" s="313"/>
      <c r="C55" s="313"/>
      <c r="D55" s="313"/>
      <c r="E55" s="313"/>
      <c r="F55" s="313"/>
      <c r="G55" s="313"/>
      <c r="H55" s="313"/>
      <c r="I55" s="313"/>
      <c r="J55" s="17"/>
    </row>
    <row r="56" spans="1:10" ht="15.75">
      <c r="A56" s="7"/>
      <c r="B56" s="30"/>
      <c r="C56" s="30"/>
      <c r="D56" s="30"/>
      <c r="E56" s="30"/>
      <c r="F56" s="30"/>
      <c r="G56" s="8"/>
      <c r="H56" s="31"/>
      <c r="I56" s="31"/>
      <c r="J56" s="32"/>
    </row>
    <row r="57" spans="1:10" ht="15.75" customHeight="1">
      <c r="A57" s="279" t="s">
        <v>1284</v>
      </c>
      <c r="B57" s="279"/>
      <c r="C57" s="279"/>
      <c r="D57" s="279"/>
      <c r="E57" s="279"/>
      <c r="F57" s="279"/>
      <c r="G57" s="279"/>
      <c r="H57" s="279"/>
      <c r="I57" s="279"/>
      <c r="J57" s="279"/>
    </row>
    <row r="58" spans="1:10" ht="15.75">
      <c r="A58" s="8"/>
      <c r="B58" s="30"/>
      <c r="C58" s="30"/>
      <c r="D58" s="30"/>
      <c r="E58" s="30"/>
      <c r="F58" s="30"/>
      <c r="G58" s="8"/>
      <c r="H58" s="8"/>
      <c r="I58" s="8"/>
      <c r="J58" s="17"/>
    </row>
    <row r="59" spans="1:10" ht="31.5">
      <c r="A59" s="24">
        <v>2</v>
      </c>
      <c r="B59" s="289" t="s">
        <v>56</v>
      </c>
      <c r="C59" s="289"/>
      <c r="D59" s="289"/>
      <c r="E59" s="289"/>
      <c r="F59" s="289"/>
      <c r="G59" s="24" t="s">
        <v>57</v>
      </c>
      <c r="H59" s="22" t="s">
        <v>58</v>
      </c>
      <c r="I59" s="22" t="s">
        <v>47</v>
      </c>
      <c r="J59" s="25" t="s">
        <v>48</v>
      </c>
    </row>
    <row r="60" spans="1:10" ht="25.5">
      <c r="A60" s="10" t="s">
        <v>4</v>
      </c>
      <c r="B60" s="285" t="s">
        <v>59</v>
      </c>
      <c r="C60" s="285"/>
      <c r="D60" s="285"/>
      <c r="E60" s="285"/>
      <c r="F60" s="285"/>
      <c r="G60" s="33">
        <v>44</v>
      </c>
      <c r="H60" s="28">
        <v>5.5</v>
      </c>
      <c r="I60" s="34">
        <f>G60*H60-(I28)*6%</f>
        <v>102.80060000000003</v>
      </c>
      <c r="J60" s="35" t="s">
        <v>60</v>
      </c>
    </row>
    <row r="61" spans="1:10" ht="25.5">
      <c r="A61" s="10" t="s">
        <v>29</v>
      </c>
      <c r="B61" s="285" t="s">
        <v>61</v>
      </c>
      <c r="C61" s="285"/>
      <c r="D61" s="285"/>
      <c r="E61" s="285"/>
      <c r="F61" s="285"/>
      <c r="G61" s="36">
        <v>1</v>
      </c>
      <c r="H61" s="246">
        <f>500.85</f>
        <v>500.85</v>
      </c>
      <c r="I61" s="34">
        <f>H61*0.8</f>
        <v>400.68000000000006</v>
      </c>
      <c r="J61" s="11" t="s">
        <v>62</v>
      </c>
    </row>
    <row r="62" spans="1:10" ht="15.75">
      <c r="A62" s="10" t="s">
        <v>13</v>
      </c>
      <c r="B62" s="285" t="s">
        <v>63</v>
      </c>
      <c r="C62" s="285"/>
      <c r="D62" s="285"/>
      <c r="E62" s="285"/>
      <c r="F62" s="285"/>
      <c r="G62" s="36" t="s">
        <v>64</v>
      </c>
      <c r="H62" s="247">
        <f>I61/12</f>
        <v>33.390000000000008</v>
      </c>
      <c r="I62" s="34">
        <f>H62</f>
        <v>33.390000000000008</v>
      </c>
      <c r="J62" s="25" t="s">
        <v>65</v>
      </c>
    </row>
    <row r="63" spans="1:10" ht="15.75">
      <c r="A63" s="10" t="s">
        <v>35</v>
      </c>
      <c r="B63" s="285" t="s">
        <v>66</v>
      </c>
      <c r="C63" s="285"/>
      <c r="D63" s="285"/>
      <c r="E63" s="285"/>
      <c r="F63" s="285"/>
      <c r="G63" s="36">
        <v>1</v>
      </c>
      <c r="H63" s="246">
        <v>71.5</v>
      </c>
      <c r="I63" s="34">
        <f>G63*H63</f>
        <v>71.5</v>
      </c>
      <c r="J63" s="35" t="s">
        <v>67</v>
      </c>
    </row>
    <row r="64" spans="1:10" ht="15.75">
      <c r="A64" s="10" t="s">
        <v>68</v>
      </c>
      <c r="B64" s="339" t="s">
        <v>69</v>
      </c>
      <c r="C64" s="339"/>
      <c r="D64" s="339"/>
      <c r="E64" s="339"/>
      <c r="F64" s="339"/>
      <c r="G64" s="36">
        <v>1</v>
      </c>
      <c r="H64" s="246">
        <v>23.5</v>
      </c>
      <c r="I64" s="34">
        <f>H64</f>
        <v>23.5</v>
      </c>
      <c r="J64" s="37" t="s">
        <v>70</v>
      </c>
    </row>
    <row r="65" spans="1:10" ht="15.75">
      <c r="A65" s="10" t="s">
        <v>71</v>
      </c>
      <c r="B65" s="285" t="s">
        <v>72</v>
      </c>
      <c r="C65" s="285"/>
      <c r="D65" s="285"/>
      <c r="E65" s="285"/>
      <c r="F65" s="285"/>
      <c r="G65" s="36">
        <v>1</v>
      </c>
      <c r="H65" s="246">
        <v>23.5</v>
      </c>
      <c r="I65" s="34">
        <f>G65*H65</f>
        <v>23.5</v>
      </c>
      <c r="J65" s="37" t="s">
        <v>73</v>
      </c>
    </row>
    <row r="66" spans="1:10" ht="15.75">
      <c r="A66" s="10"/>
      <c r="B66" s="289" t="s">
        <v>74</v>
      </c>
      <c r="C66" s="289"/>
      <c r="D66" s="289"/>
      <c r="E66" s="289"/>
      <c r="F66" s="289"/>
      <c r="G66" s="289"/>
      <c r="H66" s="38"/>
      <c r="I66" s="39">
        <f>SUM(I60:I65)</f>
        <v>655.37060000000008</v>
      </c>
      <c r="J66" s="11"/>
    </row>
    <row r="67" spans="1:10" ht="15.75">
      <c r="A67" s="297" t="s">
        <v>75</v>
      </c>
      <c r="B67" s="297"/>
      <c r="C67" s="297"/>
      <c r="D67" s="297"/>
      <c r="E67" s="297"/>
      <c r="F67" s="297"/>
      <c r="G67" s="297"/>
      <c r="H67" s="297"/>
      <c r="I67" s="297"/>
      <c r="J67" s="17"/>
    </row>
    <row r="68" spans="1:10" s="122" customFormat="1" ht="15.75">
      <c r="A68" s="227"/>
      <c r="B68" s="227"/>
      <c r="C68" s="227"/>
      <c r="D68" s="227"/>
      <c r="E68" s="227"/>
      <c r="F68" s="227"/>
      <c r="G68" s="227"/>
      <c r="H68" s="227"/>
      <c r="I68" s="227"/>
      <c r="J68" s="17"/>
    </row>
    <row r="69" spans="1:10" s="122" customFormat="1" ht="15.75" customHeight="1">
      <c r="A69" s="281" t="s">
        <v>1285</v>
      </c>
      <c r="B69" s="281"/>
      <c r="C69" s="281"/>
      <c r="D69" s="281"/>
      <c r="E69" s="281"/>
      <c r="F69" s="281"/>
      <c r="G69" s="281"/>
      <c r="H69" s="281"/>
      <c r="I69" s="281"/>
      <c r="J69" s="281"/>
    </row>
    <row r="70" spans="1:10" s="122" customFormat="1" ht="15.75">
      <c r="A70" s="215"/>
      <c r="B70" s="219"/>
      <c r="C70" s="219"/>
      <c r="D70" s="219"/>
      <c r="E70" s="219"/>
      <c r="F70" s="219"/>
      <c r="G70" s="215"/>
      <c r="H70" s="215"/>
      <c r="I70" s="215"/>
      <c r="J70" s="17"/>
    </row>
    <row r="71" spans="1:10" s="122" customFormat="1" ht="15.75">
      <c r="A71" s="218">
        <v>2</v>
      </c>
      <c r="B71" s="284" t="s">
        <v>1290</v>
      </c>
      <c r="C71" s="284"/>
      <c r="D71" s="284"/>
      <c r="E71" s="284"/>
      <c r="F71" s="284"/>
      <c r="G71" s="284"/>
      <c r="H71" s="333"/>
      <c r="I71" s="220" t="s">
        <v>47</v>
      </c>
      <c r="J71" s="226"/>
    </row>
    <row r="72" spans="1:10" s="122" customFormat="1" ht="15.75">
      <c r="A72" s="41" t="s">
        <v>1286</v>
      </c>
      <c r="B72" s="275" t="s">
        <v>1291</v>
      </c>
      <c r="C72" s="275"/>
      <c r="D72" s="275"/>
      <c r="E72" s="275"/>
      <c r="F72" s="275"/>
      <c r="G72" s="275"/>
      <c r="H72" s="305"/>
      <c r="I72" s="38">
        <f>I38</f>
        <v>586.44000000000005</v>
      </c>
      <c r="J72" s="226"/>
    </row>
    <row r="73" spans="1:10" s="122" customFormat="1" ht="15.75">
      <c r="A73" s="41" t="s">
        <v>1287</v>
      </c>
      <c r="B73" s="275" t="s">
        <v>1292</v>
      </c>
      <c r="C73" s="275"/>
      <c r="D73" s="275"/>
      <c r="E73" s="275"/>
      <c r="F73" s="275"/>
      <c r="G73" s="275"/>
      <c r="H73" s="305"/>
      <c r="I73" s="38">
        <f>I53</f>
        <v>1433.76</v>
      </c>
      <c r="J73" s="226"/>
    </row>
    <row r="74" spans="1:10" s="122" customFormat="1" ht="16.5" thickBot="1">
      <c r="A74" s="217" t="s">
        <v>1288</v>
      </c>
      <c r="B74" s="275" t="s">
        <v>56</v>
      </c>
      <c r="C74" s="275"/>
      <c r="D74" s="275"/>
      <c r="E74" s="275"/>
      <c r="F74" s="275"/>
      <c r="G74" s="275"/>
      <c r="H74" s="305"/>
      <c r="I74" s="38">
        <f>I66</f>
        <v>655.37060000000008</v>
      </c>
      <c r="J74" s="226"/>
    </row>
    <row r="75" spans="1:10" s="122" customFormat="1" ht="16.5" thickBot="1">
      <c r="A75" s="276" t="s">
        <v>1289</v>
      </c>
      <c r="B75" s="276"/>
      <c r="C75" s="276"/>
      <c r="D75" s="276"/>
      <c r="E75" s="276"/>
      <c r="F75" s="276"/>
      <c r="G75" s="276"/>
      <c r="H75" s="306"/>
      <c r="I75" s="221">
        <f>SUM(I72:I74)</f>
        <v>2675.5706</v>
      </c>
      <c r="J75" s="226"/>
    </row>
    <row r="76" spans="1:10" s="122" customFormat="1" ht="15.75">
      <c r="A76" s="227"/>
      <c r="B76" s="227"/>
      <c r="C76" s="227"/>
      <c r="D76" s="227"/>
      <c r="E76" s="227"/>
      <c r="F76" s="227"/>
      <c r="G76" s="227"/>
      <c r="H76" s="227"/>
      <c r="I76" s="227"/>
      <c r="J76" s="17"/>
    </row>
    <row r="77" spans="1:10" s="122" customFormat="1" ht="15.75" customHeight="1">
      <c r="A77" s="280" t="s">
        <v>1293</v>
      </c>
      <c r="B77" s="280"/>
      <c r="C77" s="280"/>
      <c r="D77" s="280"/>
      <c r="E77" s="280"/>
      <c r="F77" s="280"/>
      <c r="G77" s="280"/>
      <c r="H77" s="280"/>
      <c r="I77" s="280"/>
      <c r="J77" s="280"/>
    </row>
    <row r="78" spans="1:10" s="122" customFormat="1" ht="25.5">
      <c r="A78" s="220">
        <v>3</v>
      </c>
      <c r="B78" s="289" t="s">
        <v>116</v>
      </c>
      <c r="C78" s="289"/>
      <c r="D78" s="289"/>
      <c r="E78" s="289"/>
      <c r="F78" s="289"/>
      <c r="G78" s="289"/>
      <c r="H78" s="220" t="s">
        <v>46</v>
      </c>
      <c r="I78" s="220" t="s">
        <v>47</v>
      </c>
      <c r="J78" s="25" t="s">
        <v>48</v>
      </c>
    </row>
    <row r="79" spans="1:10" s="122" customFormat="1" ht="15.75">
      <c r="A79" s="217" t="s">
        <v>4</v>
      </c>
      <c r="B79" s="298" t="s">
        <v>1321</v>
      </c>
      <c r="C79" s="298"/>
      <c r="D79" s="298"/>
      <c r="E79" s="298"/>
      <c r="F79" s="298"/>
      <c r="G79" s="298"/>
      <c r="H79" s="253">
        <f>0.05*(1/12)</f>
        <v>4.1666666666666666E-3</v>
      </c>
      <c r="I79" s="62">
        <f>(H79*$I$30)</f>
        <v>12.566612499999998</v>
      </c>
      <c r="J79" s="63"/>
    </row>
    <row r="80" spans="1:10" s="122" customFormat="1" ht="15.75">
      <c r="A80" s="217" t="s">
        <v>29</v>
      </c>
      <c r="B80" s="298" t="s">
        <v>119</v>
      </c>
      <c r="C80" s="298"/>
      <c r="D80" s="298"/>
      <c r="E80" s="298"/>
      <c r="F80" s="298"/>
      <c r="G80" s="298"/>
      <c r="H80" s="253">
        <f>H79*H51</f>
        <v>2.5000000000000001E-4</v>
      </c>
      <c r="I80" s="57">
        <f>ROUND(H80*$I$30,2)</f>
        <v>0.75</v>
      </c>
      <c r="J80" s="63"/>
    </row>
    <row r="81" spans="1:10" s="122" customFormat="1" ht="15.75">
      <c r="A81" s="217" t="s">
        <v>13</v>
      </c>
      <c r="B81" s="298" t="s">
        <v>121</v>
      </c>
      <c r="C81" s="298"/>
      <c r="D81" s="298"/>
      <c r="E81" s="298"/>
      <c r="F81" s="298"/>
      <c r="G81" s="298"/>
      <c r="H81" s="253">
        <f>0.08*0.4*0.9*(1+2/12+(1/3*1/12))</f>
        <v>3.44E-2</v>
      </c>
      <c r="I81" s="57">
        <f t="shared" ref="I81:I82" si="1">ROUND(H81*$I$30,2)</f>
        <v>103.75</v>
      </c>
      <c r="J81" s="11"/>
    </row>
    <row r="82" spans="1:10" s="122" customFormat="1" ht="15.75">
      <c r="A82" s="49" t="s">
        <v>35</v>
      </c>
      <c r="B82" s="299" t="s">
        <v>1320</v>
      </c>
      <c r="C82" s="299"/>
      <c r="D82" s="299"/>
      <c r="E82" s="299"/>
      <c r="F82" s="299"/>
      <c r="G82" s="299"/>
      <c r="H82" s="253">
        <f>(7/30)/12</f>
        <v>1.9444444444444445E-2</v>
      </c>
      <c r="I82" s="59">
        <f t="shared" si="1"/>
        <v>58.64</v>
      </c>
      <c r="J82" s="64"/>
    </row>
    <row r="83" spans="1:10" s="122" customFormat="1" ht="15.75">
      <c r="A83" s="26" t="s">
        <v>68</v>
      </c>
      <c r="B83" s="298" t="s">
        <v>125</v>
      </c>
      <c r="C83" s="298"/>
      <c r="D83" s="298"/>
      <c r="E83" s="298"/>
      <c r="F83" s="298"/>
      <c r="G83" s="298"/>
      <c r="H83" s="253">
        <f>((7/30)/12)*H53</f>
        <v>7.7388888888888906E-3</v>
      </c>
      <c r="I83" s="28">
        <f>ROUND(H83*$I$30,2)</f>
        <v>23.34</v>
      </c>
      <c r="J83" s="63"/>
    </row>
    <row r="84" spans="1:10" s="122" customFormat="1" ht="16.5" thickBot="1">
      <c r="A84" s="26" t="s">
        <v>71</v>
      </c>
      <c r="B84" s="298" t="s">
        <v>126</v>
      </c>
      <c r="C84" s="298"/>
      <c r="D84" s="298"/>
      <c r="E84" s="298"/>
      <c r="F84" s="298"/>
      <c r="G84" s="298"/>
      <c r="H84" s="253">
        <f>((7/30)/12)*0.08*0.4</f>
        <v>6.2222222222222236E-4</v>
      </c>
      <c r="I84" s="28">
        <f>ROUND(H84*$I$30,2)</f>
        <v>1.88</v>
      </c>
      <c r="J84" s="63"/>
    </row>
    <row r="85" spans="1:10" s="122" customFormat="1" ht="16.5" thickBot="1">
      <c r="A85" s="276" t="s">
        <v>15</v>
      </c>
      <c r="B85" s="276"/>
      <c r="C85" s="276"/>
      <c r="D85" s="276"/>
      <c r="E85" s="276"/>
      <c r="F85" s="276"/>
      <c r="G85" s="276"/>
      <c r="H85" s="70">
        <f>SUM(H79:H84)</f>
        <v>6.6622222222222222E-2</v>
      </c>
      <c r="I85" s="52">
        <f>SUM(I79:I84)</f>
        <v>200.9266125</v>
      </c>
      <c r="J85" s="17"/>
    </row>
    <row r="86" spans="1:10" s="122" customFormat="1" ht="15.75">
      <c r="A86" s="227"/>
      <c r="B86" s="227"/>
      <c r="C86" s="227"/>
      <c r="D86" s="227"/>
      <c r="E86" s="227"/>
      <c r="F86" s="227"/>
      <c r="G86" s="227"/>
      <c r="H86" s="227"/>
      <c r="I86" s="227"/>
      <c r="J86" s="17"/>
    </row>
    <row r="87" spans="1:10" s="122" customFormat="1" ht="15.75" customHeight="1">
      <c r="A87" s="277" t="s">
        <v>1294</v>
      </c>
      <c r="B87" s="277"/>
      <c r="C87" s="277"/>
      <c r="D87" s="277"/>
      <c r="E87" s="277"/>
      <c r="F87" s="277"/>
      <c r="G87" s="277"/>
      <c r="H87" s="277"/>
      <c r="I87" s="277"/>
      <c r="J87" s="277"/>
    </row>
    <row r="88" spans="1:10" s="122" customFormat="1" ht="15.75">
      <c r="A88" s="231"/>
      <c r="B88" s="231"/>
      <c r="C88" s="231"/>
      <c r="D88" s="231"/>
      <c r="E88" s="231"/>
      <c r="F88" s="231"/>
      <c r="G88" s="231"/>
      <c r="H88" s="231"/>
      <c r="I88" s="231"/>
      <c r="J88" s="232"/>
    </row>
    <row r="89" spans="1:10" s="122" customFormat="1" ht="15.75">
      <c r="A89" s="303" t="s">
        <v>1295</v>
      </c>
      <c r="B89" s="303"/>
      <c r="C89" s="303"/>
      <c r="D89" s="303"/>
      <c r="E89" s="303"/>
      <c r="F89" s="303"/>
      <c r="G89" s="303"/>
      <c r="H89" s="303"/>
      <c r="I89" s="303"/>
      <c r="J89" s="303"/>
    </row>
    <row r="90" spans="1:10" s="122" customFormat="1" ht="15.75">
      <c r="A90" s="215"/>
      <c r="B90" s="73"/>
      <c r="C90" s="73"/>
      <c r="D90" s="73"/>
      <c r="E90" s="73"/>
      <c r="F90" s="73"/>
      <c r="G90" s="74"/>
      <c r="H90" s="75"/>
      <c r="I90" s="76"/>
      <c r="J90" s="17"/>
    </row>
    <row r="91" spans="1:10" s="122" customFormat="1" ht="15.75">
      <c r="A91" s="220" t="s">
        <v>89</v>
      </c>
      <c r="B91" s="304" t="s">
        <v>132</v>
      </c>
      <c r="C91" s="304"/>
      <c r="D91" s="304"/>
      <c r="E91" s="304"/>
      <c r="F91" s="304"/>
      <c r="G91" s="304"/>
      <c r="H91" s="220" t="s">
        <v>46</v>
      </c>
      <c r="I91" s="220" t="s">
        <v>47</v>
      </c>
      <c r="J91" s="17"/>
    </row>
    <row r="92" spans="1:10" s="122" customFormat="1" ht="15.75">
      <c r="A92" s="217" t="s">
        <v>4</v>
      </c>
      <c r="B92" s="285" t="s">
        <v>1313</v>
      </c>
      <c r="C92" s="285"/>
      <c r="D92" s="285"/>
      <c r="E92" s="285"/>
      <c r="F92" s="285"/>
      <c r="G92" s="285"/>
      <c r="H92" s="253">
        <f>1/12</f>
        <v>8.3333333333333329E-2</v>
      </c>
      <c r="I92" s="62">
        <f t="shared" ref="I92:I94" si="2">ROUND(H92*$I$30,2)</f>
        <v>251.33</v>
      </c>
      <c r="J92" s="77" t="s">
        <v>1319</v>
      </c>
    </row>
    <row r="93" spans="1:10" s="122" customFormat="1" ht="15.75">
      <c r="A93" s="217" t="s">
        <v>29</v>
      </c>
      <c r="B93" s="285" t="s">
        <v>1314</v>
      </c>
      <c r="C93" s="285"/>
      <c r="D93" s="285"/>
      <c r="E93" s="285"/>
      <c r="F93" s="285"/>
      <c r="G93" s="285"/>
      <c r="H93" s="253">
        <f>1/30/12</f>
        <v>2.7777777777777779E-3</v>
      </c>
      <c r="I93" s="62">
        <f t="shared" si="2"/>
        <v>8.3800000000000008</v>
      </c>
      <c r="J93" s="77"/>
    </row>
    <row r="94" spans="1:10" s="122" customFormat="1" ht="15.75">
      <c r="A94" s="217" t="s">
        <v>13</v>
      </c>
      <c r="B94" s="285" t="s">
        <v>1315</v>
      </c>
      <c r="C94" s="285"/>
      <c r="D94" s="285"/>
      <c r="E94" s="285"/>
      <c r="F94" s="285"/>
      <c r="G94" s="285"/>
      <c r="H94" s="253">
        <f>(5/30/12)*0.015</f>
        <v>2.0833333333333332E-4</v>
      </c>
      <c r="I94" s="62">
        <f t="shared" si="2"/>
        <v>0.63</v>
      </c>
      <c r="J94" s="77"/>
    </row>
    <row r="95" spans="1:10" s="122" customFormat="1" ht="15.75">
      <c r="A95" s="217" t="s">
        <v>35</v>
      </c>
      <c r="B95" s="285" t="s">
        <v>1316</v>
      </c>
      <c r="C95" s="285"/>
      <c r="D95" s="285"/>
      <c r="E95" s="285"/>
      <c r="F95" s="285"/>
      <c r="G95" s="285"/>
      <c r="H95" s="253">
        <f>11.11%*5.28%*50%</f>
        <v>2.9330399999999996E-3</v>
      </c>
      <c r="I95" s="62">
        <f>(H95*$I$30)</f>
        <v>8.8460105104799975</v>
      </c>
      <c r="J95" s="77"/>
    </row>
    <row r="96" spans="1:10" s="122" customFormat="1" ht="49.5" customHeight="1">
      <c r="A96" s="49" t="s">
        <v>68</v>
      </c>
      <c r="B96" s="300" t="s">
        <v>1317</v>
      </c>
      <c r="C96" s="300"/>
      <c r="D96" s="300"/>
      <c r="E96" s="300"/>
      <c r="F96" s="300"/>
      <c r="G96" s="300"/>
      <c r="H96" s="253">
        <f>(1/12)*0.0178</f>
        <v>1.4833333333333332E-3</v>
      </c>
      <c r="I96" s="78">
        <f t="shared" ref="I96:I97" si="3">ROUND(H96*$I$30,2)</f>
        <v>4.47</v>
      </c>
      <c r="J96" s="64"/>
    </row>
    <row r="97" spans="1:10" s="122" customFormat="1" ht="15.75">
      <c r="A97" s="217" t="s">
        <v>71</v>
      </c>
      <c r="B97" s="285" t="s">
        <v>1318</v>
      </c>
      <c r="C97" s="285"/>
      <c r="D97" s="285"/>
      <c r="E97" s="285"/>
      <c r="F97" s="285"/>
      <c r="G97" s="285"/>
      <c r="H97" s="253">
        <f>5/30/12</f>
        <v>1.3888888888888888E-2</v>
      </c>
      <c r="I97" s="38">
        <f t="shared" si="3"/>
        <v>41.89</v>
      </c>
      <c r="J97" s="77"/>
    </row>
    <row r="98" spans="1:10" s="122" customFormat="1" ht="15.75">
      <c r="A98" s="301"/>
      <c r="B98" s="301"/>
      <c r="C98" s="301"/>
      <c r="D98" s="301"/>
      <c r="E98" s="301"/>
      <c r="F98" s="301"/>
      <c r="G98" s="301"/>
      <c r="H98" s="79">
        <f>SUM(H92:H97)</f>
        <v>0.10462470666666668</v>
      </c>
      <c r="I98" s="80">
        <f>SUM(I92:I97)</f>
        <v>315.54601051048002</v>
      </c>
      <c r="J98" s="81"/>
    </row>
    <row r="99" spans="1:10" s="122" customFormat="1" ht="16.5" thickBot="1">
      <c r="A99" s="49" t="s">
        <v>99</v>
      </c>
      <c r="B99" s="302" t="s">
        <v>141</v>
      </c>
      <c r="C99" s="302"/>
      <c r="D99" s="302"/>
      <c r="E99" s="302"/>
      <c r="F99" s="302"/>
      <c r="G99" s="302"/>
      <c r="H99" s="58">
        <f>ROUND(H98*H53,4)</f>
        <v>4.1599999999999998E-2</v>
      </c>
      <c r="I99" s="59">
        <f>ROUND(H99*$I$30,2)</f>
        <v>125.47</v>
      </c>
      <c r="J99" s="61"/>
    </row>
    <row r="100" spans="1:10" s="122" customFormat="1" ht="16.5" thickBot="1">
      <c r="A100" s="276" t="s">
        <v>15</v>
      </c>
      <c r="B100" s="276"/>
      <c r="C100" s="276"/>
      <c r="D100" s="276"/>
      <c r="E100" s="276"/>
      <c r="F100" s="276"/>
      <c r="G100" s="276"/>
      <c r="H100" s="51">
        <f>H98+H99</f>
        <v>0.14622470666666668</v>
      </c>
      <c r="I100" s="60">
        <f>I98+I99</f>
        <v>441.01601051047999</v>
      </c>
      <c r="J100" s="61"/>
    </row>
    <row r="101" spans="1:10" s="122" customFormat="1" ht="15.75">
      <c r="A101" s="227"/>
      <c r="B101" s="227"/>
      <c r="C101" s="227"/>
      <c r="D101" s="227"/>
      <c r="E101" s="227"/>
      <c r="F101" s="227"/>
      <c r="G101" s="227"/>
      <c r="H101" s="227"/>
      <c r="I101" s="227"/>
      <c r="J101" s="17"/>
    </row>
    <row r="102" spans="1:10" s="122" customFormat="1" ht="15.75">
      <c r="A102" s="329" t="s">
        <v>1296</v>
      </c>
      <c r="B102" s="329"/>
      <c r="C102" s="329"/>
      <c r="D102" s="329"/>
      <c r="E102" s="329"/>
      <c r="F102" s="329"/>
      <c r="G102" s="329"/>
      <c r="H102" s="329"/>
      <c r="I102" s="329"/>
      <c r="J102" s="329"/>
    </row>
    <row r="103" spans="1:10" s="122" customFormat="1" ht="15.75">
      <c r="A103" s="220">
        <v>4</v>
      </c>
      <c r="B103" s="333" t="s">
        <v>1297</v>
      </c>
      <c r="C103" s="334"/>
      <c r="D103" s="334"/>
      <c r="E103" s="334"/>
      <c r="F103" s="334"/>
      <c r="G103" s="334"/>
      <c r="H103" s="335"/>
      <c r="I103" s="220" t="s">
        <v>47</v>
      </c>
      <c r="J103" s="17"/>
    </row>
    <row r="104" spans="1:10" s="122" customFormat="1" ht="15.75">
      <c r="A104" s="220" t="s">
        <v>89</v>
      </c>
      <c r="B104" s="336" t="s">
        <v>1298</v>
      </c>
      <c r="C104" s="337"/>
      <c r="D104" s="337"/>
      <c r="E104" s="337"/>
      <c r="F104" s="337"/>
      <c r="G104" s="337"/>
      <c r="H104" s="338"/>
      <c r="I104" s="238">
        <f>I100</f>
        <v>441.01601051047999</v>
      </c>
      <c r="J104" s="17"/>
    </row>
    <row r="105" spans="1:10" s="122" customFormat="1" ht="15.75">
      <c r="A105" s="330" t="s">
        <v>1289</v>
      </c>
      <c r="B105" s="331"/>
      <c r="C105" s="331"/>
      <c r="D105" s="331"/>
      <c r="E105" s="331"/>
      <c r="F105" s="331"/>
      <c r="G105" s="331"/>
      <c r="H105" s="332"/>
      <c r="I105" s="62">
        <f>SUM(I104:I104)</f>
        <v>441.01601051047999</v>
      </c>
      <c r="J105" s="77"/>
    </row>
    <row r="106" spans="1:10" s="122" customFormat="1" ht="15.75">
      <c r="A106" s="222"/>
      <c r="B106" s="222"/>
      <c r="C106" s="222"/>
      <c r="D106" s="222"/>
      <c r="E106" s="222"/>
      <c r="F106" s="222"/>
      <c r="G106" s="222"/>
      <c r="H106" s="222"/>
      <c r="I106" s="233"/>
      <c r="J106" s="234"/>
    </row>
    <row r="107" spans="1:10" ht="15.75" customHeight="1">
      <c r="A107" s="278" t="s">
        <v>1309</v>
      </c>
      <c r="B107" s="278"/>
      <c r="C107" s="278"/>
      <c r="D107" s="278"/>
      <c r="E107" s="278"/>
      <c r="F107" s="278"/>
      <c r="G107" s="278"/>
      <c r="H107" s="278"/>
      <c r="I107" s="278"/>
      <c r="J107" s="278"/>
    </row>
    <row r="108" spans="1:10" ht="15.75">
      <c r="A108" s="8"/>
      <c r="B108" s="30"/>
      <c r="C108" s="30"/>
      <c r="D108" s="30"/>
      <c r="E108" s="30"/>
      <c r="F108" s="30"/>
      <c r="G108" s="8"/>
      <c r="H108" s="8"/>
      <c r="I108" s="8"/>
      <c r="J108" s="17"/>
    </row>
    <row r="109" spans="1:10" ht="25.5">
      <c r="A109" s="24">
        <v>5</v>
      </c>
      <c r="B109" s="289" t="s">
        <v>77</v>
      </c>
      <c r="C109" s="289"/>
      <c r="D109" s="289"/>
      <c r="E109" s="289"/>
      <c r="F109" s="289"/>
      <c r="G109" s="289"/>
      <c r="H109" s="22" t="s">
        <v>78</v>
      </c>
      <c r="I109" s="22" t="s">
        <v>47</v>
      </c>
      <c r="J109" s="25" t="s">
        <v>48</v>
      </c>
    </row>
    <row r="110" spans="1:10" ht="25.5">
      <c r="A110" s="10" t="s">
        <v>4</v>
      </c>
      <c r="B110" s="300" t="s">
        <v>79</v>
      </c>
      <c r="C110" s="300"/>
      <c r="D110" s="300"/>
      <c r="E110" s="300"/>
      <c r="F110" s="300"/>
      <c r="G110" s="300"/>
      <c r="H110" s="40">
        <f>'Uniformes - EPIs -Crachá'!C66</f>
        <v>127.21875</v>
      </c>
      <c r="I110" s="243">
        <f t="shared" ref="I110:I112" si="4">H110</f>
        <v>127.21875</v>
      </c>
      <c r="J110" s="11" t="s">
        <v>80</v>
      </c>
    </row>
    <row r="111" spans="1:10" ht="25.5">
      <c r="A111" s="41" t="s">
        <v>29</v>
      </c>
      <c r="B111" s="295" t="s">
        <v>81</v>
      </c>
      <c r="C111" s="295"/>
      <c r="D111" s="295"/>
      <c r="E111" s="295"/>
      <c r="F111" s="295"/>
      <c r="G111" s="295"/>
      <c r="H111" s="40">
        <v>10.71</v>
      </c>
      <c r="I111" s="244">
        <f t="shared" si="4"/>
        <v>10.71</v>
      </c>
      <c r="J111" s="25" t="s">
        <v>1322</v>
      </c>
    </row>
    <row r="112" spans="1:10" ht="63.75">
      <c r="A112" s="41" t="s">
        <v>13</v>
      </c>
      <c r="B112" s="285" t="s">
        <v>83</v>
      </c>
      <c r="C112" s="285"/>
      <c r="D112" s="285"/>
      <c r="E112" s="285"/>
      <c r="F112" s="285"/>
      <c r="G112" s="285"/>
      <c r="H112" s="42">
        <f>'Uniformes - EPIs -Crachá'!H46</f>
        <v>34.336666666666666</v>
      </c>
      <c r="I112" s="244">
        <f t="shared" si="4"/>
        <v>34.336666666666666</v>
      </c>
      <c r="J112" s="25" t="s">
        <v>84</v>
      </c>
    </row>
    <row r="113" spans="1:10" ht="15.75">
      <c r="A113" s="10"/>
      <c r="B113" s="296" t="s">
        <v>85</v>
      </c>
      <c r="C113" s="296"/>
      <c r="D113" s="296"/>
      <c r="E113" s="296"/>
      <c r="F113" s="296"/>
      <c r="G113" s="296"/>
      <c r="H113" s="43"/>
      <c r="I113" s="245">
        <f>SUM(I110:I112)</f>
        <v>172.26541666666668</v>
      </c>
      <c r="J113" s="11"/>
    </row>
    <row r="114" spans="1:10" ht="15.75">
      <c r="A114" s="297" t="s">
        <v>86</v>
      </c>
      <c r="B114" s="297"/>
      <c r="C114" s="297"/>
      <c r="D114" s="297"/>
      <c r="E114" s="297"/>
      <c r="F114" s="297"/>
      <c r="G114" s="297"/>
      <c r="H114" s="297"/>
      <c r="I114" s="297"/>
      <c r="J114" s="17"/>
    </row>
    <row r="115" spans="1:10" ht="15.75">
      <c r="A115" s="7"/>
      <c r="B115" s="23"/>
      <c r="C115" s="23"/>
      <c r="D115" s="23"/>
      <c r="E115" s="23"/>
      <c r="F115" s="23"/>
      <c r="G115" s="7"/>
      <c r="H115" s="7"/>
      <c r="I115" s="7"/>
      <c r="J115" s="17"/>
    </row>
    <row r="116" spans="1:10" ht="15.75" customHeight="1">
      <c r="A116" s="279" t="s">
        <v>1310</v>
      </c>
      <c r="B116" s="279"/>
      <c r="C116" s="279"/>
      <c r="D116" s="279"/>
      <c r="E116" s="279"/>
      <c r="F116" s="279"/>
      <c r="G116" s="279"/>
      <c r="H116" s="279"/>
      <c r="I116" s="279"/>
      <c r="J116" s="279"/>
    </row>
    <row r="117" spans="1:10" ht="15.75">
      <c r="A117" s="8"/>
      <c r="B117" s="30"/>
      <c r="C117" s="30"/>
      <c r="D117" s="30"/>
      <c r="E117" s="30"/>
      <c r="F117" s="30"/>
      <c r="G117" s="8"/>
      <c r="H117" s="8"/>
      <c r="I117" s="8"/>
      <c r="J117" s="17"/>
    </row>
    <row r="118" spans="1:10" ht="25.5">
      <c r="A118" s="24">
        <v>6</v>
      </c>
      <c r="B118" s="289" t="s">
        <v>143</v>
      </c>
      <c r="C118" s="289"/>
      <c r="D118" s="289"/>
      <c r="E118" s="289"/>
      <c r="F118" s="289"/>
      <c r="G118" s="289"/>
      <c r="H118" s="24" t="s">
        <v>46</v>
      </c>
      <c r="I118" s="22" t="s">
        <v>47</v>
      </c>
      <c r="J118" s="25" t="s">
        <v>48</v>
      </c>
    </row>
    <row r="119" spans="1:10" ht="15.75">
      <c r="A119" s="53" t="s">
        <v>4</v>
      </c>
      <c r="B119" s="290" t="s">
        <v>144</v>
      </c>
      <c r="C119" s="290"/>
      <c r="D119" s="290"/>
      <c r="E119" s="290"/>
      <c r="F119" s="290"/>
      <c r="G119" s="290"/>
      <c r="H119" s="239">
        <v>0.06</v>
      </c>
      <c r="I119" s="83">
        <f>H119*I136</f>
        <v>390.34593838062881</v>
      </c>
      <c r="J119" s="25"/>
    </row>
    <row r="120" spans="1:10" ht="15.75">
      <c r="A120" s="53" t="s">
        <v>29</v>
      </c>
      <c r="B120" s="285" t="s">
        <v>145</v>
      </c>
      <c r="C120" s="285"/>
      <c r="D120" s="285"/>
      <c r="E120" s="285"/>
      <c r="F120" s="285"/>
      <c r="G120" s="285"/>
      <c r="H120" s="240">
        <v>6.7900000000000002E-2</v>
      </c>
      <c r="I120" s="83">
        <f>H120*(I136+I119)</f>
        <v>468.245976150123</v>
      </c>
      <c r="J120" s="25"/>
    </row>
    <row r="121" spans="1:10" ht="15.75">
      <c r="A121" s="24" t="s">
        <v>13</v>
      </c>
      <c r="B121" s="285" t="s">
        <v>148</v>
      </c>
      <c r="C121" s="285"/>
      <c r="D121" s="285"/>
      <c r="E121" s="285"/>
      <c r="F121" s="285"/>
      <c r="G121" s="285"/>
      <c r="H121" s="241">
        <f>SUM(H122:H124)</f>
        <v>8.6499999999999994E-2</v>
      </c>
      <c r="I121" s="39">
        <f>(I119+I120+I136)/(1-H121)*H121</f>
        <v>697.33653906839982</v>
      </c>
      <c r="J121" s="25"/>
    </row>
    <row r="122" spans="1:10" ht="15.75">
      <c r="A122" s="10"/>
      <c r="B122" s="285" t="s">
        <v>149</v>
      </c>
      <c r="C122" s="285"/>
      <c r="D122" s="285"/>
      <c r="E122" s="285"/>
      <c r="F122" s="285"/>
      <c r="G122" s="285"/>
      <c r="H122" s="242">
        <f>3.65%</f>
        <v>3.6499999999999998E-2</v>
      </c>
      <c r="I122" s="34">
        <f>(I119+I120+I136)/(1-H121)*H122</f>
        <v>294.25183440458488</v>
      </c>
      <c r="J122" s="25"/>
    </row>
    <row r="123" spans="1:10" ht="15.75">
      <c r="A123" s="10"/>
      <c r="B123" s="285" t="s">
        <v>150</v>
      </c>
      <c r="C123" s="285"/>
      <c r="D123" s="285"/>
      <c r="E123" s="285"/>
      <c r="F123" s="285"/>
      <c r="G123" s="285"/>
      <c r="H123" s="242">
        <v>0</v>
      </c>
      <c r="I123" s="34">
        <f>(I119+I120+I136)/(1-H121)*H123</f>
        <v>0</v>
      </c>
      <c r="J123" s="25"/>
    </row>
    <row r="124" spans="1:10" ht="15.75">
      <c r="A124" s="10"/>
      <c r="B124" s="291" t="s">
        <v>1301</v>
      </c>
      <c r="C124" s="292"/>
      <c r="D124" s="292"/>
      <c r="E124" s="293" t="s">
        <v>1300</v>
      </c>
      <c r="F124" s="293"/>
      <c r="G124" s="294"/>
      <c r="H124" s="240">
        <v>0.05</v>
      </c>
      <c r="I124" s="34">
        <f>(I119+I120+I136)/(1-H121)*H124</f>
        <v>403.08470466381499</v>
      </c>
      <c r="J124" s="25"/>
    </row>
    <row r="125" spans="1:10" ht="15.75" customHeight="1">
      <c r="A125" s="309" t="s">
        <v>15</v>
      </c>
      <c r="B125" s="327"/>
      <c r="C125" s="327"/>
      <c r="D125" s="327"/>
      <c r="E125" s="327"/>
      <c r="F125" s="327"/>
      <c r="G125" s="327"/>
      <c r="H125" s="328"/>
      <c r="I125" s="39">
        <f>SUM(I119:I121)</f>
        <v>1555.9284535991517</v>
      </c>
      <c r="J125" s="25"/>
    </row>
    <row r="126" spans="1:10" ht="15.75">
      <c r="A126" s="283" t="s">
        <v>153</v>
      </c>
      <c r="B126" s="283"/>
      <c r="C126" s="283"/>
      <c r="D126" s="283"/>
      <c r="E126" s="283"/>
      <c r="F126" s="283"/>
      <c r="G126" s="283"/>
      <c r="H126" s="283"/>
      <c r="I126" s="283"/>
      <c r="J126" s="17"/>
    </row>
    <row r="127" spans="1:10" ht="15.75">
      <c r="A127" s="283" t="s">
        <v>154</v>
      </c>
      <c r="B127" s="283"/>
      <c r="C127" s="283"/>
      <c r="D127" s="283"/>
      <c r="E127" s="283"/>
      <c r="F127" s="283"/>
      <c r="G127" s="283"/>
      <c r="H127" s="283"/>
      <c r="I127" s="283"/>
      <c r="J127" s="17"/>
    </row>
    <row r="128" spans="1:10" ht="15.75" customHeight="1">
      <c r="A128" s="282" t="s">
        <v>1302</v>
      </c>
      <c r="B128" s="282"/>
      <c r="C128" s="282"/>
      <c r="D128" s="282"/>
      <c r="E128" s="282"/>
      <c r="F128" s="282"/>
      <c r="G128" s="282"/>
      <c r="H128" s="282"/>
      <c r="I128" s="282"/>
      <c r="J128" s="282"/>
    </row>
    <row r="129" spans="1:10" ht="15.75">
      <c r="A129" s="7"/>
      <c r="B129" s="23"/>
      <c r="C129" s="23"/>
      <c r="D129" s="23"/>
      <c r="E129" s="23"/>
      <c r="F129" s="23"/>
      <c r="G129" s="7"/>
      <c r="H129" s="7"/>
      <c r="I129" s="7"/>
      <c r="J129" s="17"/>
    </row>
    <row r="130" spans="1:10" ht="15.75">
      <c r="A130" s="22"/>
      <c r="B130" s="284" t="s">
        <v>156</v>
      </c>
      <c r="C130" s="284"/>
      <c r="D130" s="284"/>
      <c r="E130" s="284"/>
      <c r="F130" s="284"/>
      <c r="G130" s="284"/>
      <c r="H130" s="284"/>
      <c r="I130" s="55" t="s">
        <v>47</v>
      </c>
      <c r="J130" s="11"/>
    </row>
    <row r="131" spans="1:10" ht="15.75">
      <c r="A131" s="41" t="s">
        <v>4</v>
      </c>
      <c r="B131" s="285" t="s">
        <v>1311</v>
      </c>
      <c r="C131" s="285"/>
      <c r="D131" s="285"/>
      <c r="E131" s="285"/>
      <c r="F131" s="285"/>
      <c r="G131" s="285"/>
      <c r="H131" s="285"/>
      <c r="I131" s="57">
        <f>I30</f>
        <v>3015.9869999999996</v>
      </c>
      <c r="J131" s="11"/>
    </row>
    <row r="132" spans="1:10" ht="15.75">
      <c r="A132" s="41" t="s">
        <v>29</v>
      </c>
      <c r="B132" s="286" t="s">
        <v>1303</v>
      </c>
      <c r="C132" s="285"/>
      <c r="D132" s="285"/>
      <c r="E132" s="285"/>
      <c r="F132" s="285"/>
      <c r="G132" s="285"/>
      <c r="H132" s="285"/>
      <c r="I132" s="57">
        <f>I75</f>
        <v>2675.5706</v>
      </c>
      <c r="J132" s="11"/>
    </row>
    <row r="133" spans="1:10" ht="15.75">
      <c r="A133" s="10" t="s">
        <v>13</v>
      </c>
      <c r="B133" s="286" t="s">
        <v>1304</v>
      </c>
      <c r="C133" s="285"/>
      <c r="D133" s="285"/>
      <c r="E133" s="285"/>
      <c r="F133" s="285"/>
      <c r="G133" s="285"/>
      <c r="H133" s="285"/>
      <c r="I133" s="57">
        <f>I85</f>
        <v>200.9266125</v>
      </c>
      <c r="J133" s="11"/>
    </row>
    <row r="134" spans="1:10" s="122" customFormat="1" ht="15.75">
      <c r="A134" s="235" t="s">
        <v>35</v>
      </c>
      <c r="B134" s="286" t="s">
        <v>1305</v>
      </c>
      <c r="C134" s="285"/>
      <c r="D134" s="285"/>
      <c r="E134" s="285"/>
      <c r="F134" s="285"/>
      <c r="G134" s="285"/>
      <c r="H134" s="285"/>
      <c r="I134" s="57">
        <f>I105</f>
        <v>441.01601051047999</v>
      </c>
      <c r="J134" s="11"/>
    </row>
    <row r="135" spans="1:10" ht="15.75">
      <c r="A135" s="235" t="s">
        <v>68</v>
      </c>
      <c r="B135" s="286" t="s">
        <v>1299</v>
      </c>
      <c r="C135" s="285"/>
      <c r="D135" s="285"/>
      <c r="E135" s="285"/>
      <c r="F135" s="285"/>
      <c r="G135" s="285"/>
      <c r="H135" s="285"/>
      <c r="I135" s="57">
        <f>I113</f>
        <v>172.26541666666668</v>
      </c>
      <c r="J135" s="11"/>
    </row>
    <row r="136" spans="1:10" ht="15.75">
      <c r="A136" s="287" t="s">
        <v>1306</v>
      </c>
      <c r="B136" s="288"/>
      <c r="C136" s="288"/>
      <c r="D136" s="288"/>
      <c r="E136" s="288"/>
      <c r="F136" s="288"/>
      <c r="G136" s="288"/>
      <c r="H136" s="288"/>
      <c r="I136" s="86">
        <f>SUM(I131:I135)</f>
        <v>6505.7656396771472</v>
      </c>
      <c r="J136" s="11"/>
    </row>
    <row r="137" spans="1:10" ht="15.75">
      <c r="A137" s="236" t="s">
        <v>71</v>
      </c>
      <c r="B137" s="274" t="s">
        <v>1307</v>
      </c>
      <c r="C137" s="275"/>
      <c r="D137" s="275"/>
      <c r="E137" s="275"/>
      <c r="F137" s="275"/>
      <c r="G137" s="275"/>
      <c r="H137" s="275"/>
      <c r="I137" s="59">
        <f>I125</f>
        <v>1555.9284535991517</v>
      </c>
      <c r="J137" s="11"/>
    </row>
    <row r="138" spans="1:10" ht="15.75">
      <c r="A138" s="276" t="s">
        <v>163</v>
      </c>
      <c r="B138" s="276"/>
      <c r="C138" s="276"/>
      <c r="D138" s="276"/>
      <c r="E138" s="276"/>
      <c r="F138" s="276"/>
      <c r="G138" s="276"/>
      <c r="H138" s="276"/>
      <c r="I138" s="60">
        <f>I136+I137</f>
        <v>8061.6940932762991</v>
      </c>
      <c r="J138" s="11"/>
    </row>
    <row r="139" spans="1:10" ht="15.75">
      <c r="A139" s="7"/>
      <c r="B139" s="23"/>
      <c r="C139" s="23"/>
      <c r="D139" s="23"/>
      <c r="E139" s="23"/>
      <c r="F139" s="23"/>
      <c r="G139" s="7"/>
      <c r="H139" s="7"/>
      <c r="I139" s="7"/>
      <c r="J139" s="17"/>
    </row>
  </sheetData>
  <mergeCells count="125">
    <mergeCell ref="A125:H125"/>
    <mergeCell ref="A102:J102"/>
    <mergeCell ref="A105:H105"/>
    <mergeCell ref="B103:H103"/>
    <mergeCell ref="B104:H104"/>
    <mergeCell ref="B48:G48"/>
    <mergeCell ref="B49:G49"/>
    <mergeCell ref="B50:G50"/>
    <mergeCell ref="B51:G51"/>
    <mergeCell ref="B52:G52"/>
    <mergeCell ref="A53:G53"/>
    <mergeCell ref="A54:I54"/>
    <mergeCell ref="A55:I55"/>
    <mergeCell ref="B62:F62"/>
    <mergeCell ref="B63:F63"/>
    <mergeCell ref="B64:F64"/>
    <mergeCell ref="B65:F65"/>
    <mergeCell ref="B66:G66"/>
    <mergeCell ref="A67:I67"/>
    <mergeCell ref="B59:F59"/>
    <mergeCell ref="B60:F60"/>
    <mergeCell ref="B61:F61"/>
    <mergeCell ref="B71:H71"/>
    <mergeCell ref="B72:H72"/>
    <mergeCell ref="A1:J1"/>
    <mergeCell ref="A2:J2"/>
    <mergeCell ref="A3:J3"/>
    <mergeCell ref="B4:J4"/>
    <mergeCell ref="A5:I5"/>
    <mergeCell ref="A6:D6"/>
    <mergeCell ref="E6:I6"/>
    <mergeCell ref="A7:D7"/>
    <mergeCell ref="A8:D8"/>
    <mergeCell ref="E8:I8"/>
    <mergeCell ref="A9:I9"/>
    <mergeCell ref="A10:J11"/>
    <mergeCell ref="B12:G12"/>
    <mergeCell ref="H12:I12"/>
    <mergeCell ref="B13:G13"/>
    <mergeCell ref="H13:I13"/>
    <mergeCell ref="B14:G14"/>
    <mergeCell ref="H14:I14"/>
    <mergeCell ref="B15:G15"/>
    <mergeCell ref="H15:I15"/>
    <mergeCell ref="A25:J25"/>
    <mergeCell ref="A32:J32"/>
    <mergeCell ref="A17:I17"/>
    <mergeCell ref="A19:I19"/>
    <mergeCell ref="B20:G20"/>
    <mergeCell ref="H20:I20"/>
    <mergeCell ref="B21:G21"/>
    <mergeCell ref="H21:I21"/>
    <mergeCell ref="B22:G22"/>
    <mergeCell ref="H22:I22"/>
    <mergeCell ref="B23:G23"/>
    <mergeCell ref="H23:I23"/>
    <mergeCell ref="B29:G29"/>
    <mergeCell ref="B28:G28"/>
    <mergeCell ref="A30:H30"/>
    <mergeCell ref="B27:G27"/>
    <mergeCell ref="B35:G35"/>
    <mergeCell ref="B36:G36"/>
    <mergeCell ref="B37:G37"/>
    <mergeCell ref="A38:G38"/>
    <mergeCell ref="B44:G44"/>
    <mergeCell ref="B45:G45"/>
    <mergeCell ref="B46:G46"/>
    <mergeCell ref="B47:G47"/>
    <mergeCell ref="A34:J34"/>
    <mergeCell ref="A40:H40"/>
    <mergeCell ref="B73:H73"/>
    <mergeCell ref="B74:H74"/>
    <mergeCell ref="A75:H75"/>
    <mergeCell ref="B78:G78"/>
    <mergeCell ref="B79:G79"/>
    <mergeCell ref="B83:G83"/>
    <mergeCell ref="A85:G85"/>
    <mergeCell ref="B121:G121"/>
    <mergeCell ref="B122:G122"/>
    <mergeCell ref="B123:G123"/>
    <mergeCell ref="B111:G111"/>
    <mergeCell ref="B112:G112"/>
    <mergeCell ref="B113:G113"/>
    <mergeCell ref="A114:I114"/>
    <mergeCell ref="B80:G80"/>
    <mergeCell ref="B81:G81"/>
    <mergeCell ref="B82:G82"/>
    <mergeCell ref="B84:G84"/>
    <mergeCell ref="B92:G92"/>
    <mergeCell ref="B93:G93"/>
    <mergeCell ref="B94:G94"/>
    <mergeCell ref="B95:G95"/>
    <mergeCell ref="B96:G96"/>
    <mergeCell ref="B97:G97"/>
    <mergeCell ref="A98:G98"/>
    <mergeCell ref="B99:G99"/>
    <mergeCell ref="A100:G100"/>
    <mergeCell ref="A89:J89"/>
    <mergeCell ref="B109:G109"/>
    <mergeCell ref="B110:G110"/>
    <mergeCell ref="B91:G91"/>
    <mergeCell ref="B137:H137"/>
    <mergeCell ref="A138:H138"/>
    <mergeCell ref="A87:J87"/>
    <mergeCell ref="A107:J107"/>
    <mergeCell ref="A116:J116"/>
    <mergeCell ref="A77:J77"/>
    <mergeCell ref="A69:J69"/>
    <mergeCell ref="A57:J57"/>
    <mergeCell ref="A42:J42"/>
    <mergeCell ref="A128:J128"/>
    <mergeCell ref="A126:I126"/>
    <mergeCell ref="A127:I127"/>
    <mergeCell ref="B130:H130"/>
    <mergeCell ref="B131:H131"/>
    <mergeCell ref="B132:H132"/>
    <mergeCell ref="B133:H133"/>
    <mergeCell ref="B135:H135"/>
    <mergeCell ref="A136:H136"/>
    <mergeCell ref="B134:H134"/>
    <mergeCell ref="B118:G118"/>
    <mergeCell ref="B119:G119"/>
    <mergeCell ref="B120:G120"/>
    <mergeCell ref="B124:D124"/>
    <mergeCell ref="E124:G124"/>
  </mergeCells>
  <pageMargins left="0.51180555555555496" right="0.51180555555555496" top="0.78750000000000009" bottom="0.78750000000000009" header="0.51180555555555496" footer="0.51180555555555496"/>
  <pageSetup paperSize="9" firstPageNumber="4294967295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222"/>
  <sheetViews>
    <sheetView topLeftCell="A31" zoomScale="120" workbookViewId="0">
      <selection activeCell="H50" sqref="H50"/>
    </sheetView>
  </sheetViews>
  <sheetFormatPr defaultColWidth="9.28515625" defaultRowHeight="15.75"/>
  <cols>
    <col min="1" max="1" width="5.7109375" style="7" customWidth="1"/>
    <col min="2" max="2" width="13.5703125" style="23" customWidth="1"/>
    <col min="3" max="3" width="11.7109375" style="23" customWidth="1"/>
    <col min="4" max="4" width="10.5703125" style="23" customWidth="1"/>
    <col min="5" max="5" width="3.85546875" style="23" customWidth="1"/>
    <col min="6" max="6" width="11.7109375" style="23" customWidth="1"/>
    <col min="7" max="9" width="15.28515625" style="7" customWidth="1"/>
    <col min="10" max="10" width="28.42578125" style="17" customWidth="1"/>
    <col min="11" max="11" width="23.5703125" style="88" customWidth="1"/>
    <col min="12" max="12" width="9.28515625" style="89"/>
    <col min="13" max="13" width="12.7109375" style="88" customWidth="1"/>
    <col min="14" max="1024" width="9.28515625" style="88"/>
  </cols>
  <sheetData>
    <row r="1" spans="1:12" ht="15" customHeight="1">
      <c r="A1" s="323" t="s">
        <v>20</v>
      </c>
      <c r="B1" s="323"/>
      <c r="C1" s="323"/>
      <c r="D1" s="323"/>
      <c r="E1" s="323"/>
      <c r="F1" s="323"/>
      <c r="G1" s="323"/>
      <c r="H1" s="323"/>
      <c r="I1" s="323"/>
      <c r="J1" s="323"/>
    </row>
    <row r="2" spans="1:12" ht="15" customHeight="1">
      <c r="A2" s="324" t="s">
        <v>21</v>
      </c>
      <c r="B2" s="324"/>
      <c r="C2" s="324"/>
      <c r="D2" s="324"/>
      <c r="E2" s="324"/>
      <c r="F2" s="324"/>
      <c r="G2" s="324"/>
      <c r="H2" s="324"/>
      <c r="I2" s="324"/>
      <c r="J2" s="324"/>
    </row>
    <row r="3" spans="1:12" ht="15" customHeight="1">
      <c r="A3" s="323" t="s">
        <v>22</v>
      </c>
      <c r="B3" s="323"/>
      <c r="C3" s="323"/>
      <c r="D3" s="323"/>
      <c r="E3" s="323"/>
      <c r="F3" s="323"/>
      <c r="G3" s="323"/>
      <c r="H3" s="323"/>
      <c r="I3" s="323"/>
      <c r="J3" s="323"/>
    </row>
    <row r="4" spans="1:12">
      <c r="B4" s="283"/>
      <c r="C4" s="283"/>
      <c r="D4" s="283"/>
      <c r="E4" s="283"/>
      <c r="F4" s="283"/>
      <c r="G4" s="283"/>
      <c r="H4" s="283"/>
      <c r="I4" s="283"/>
      <c r="J4" s="283"/>
    </row>
    <row r="5" spans="1:12" ht="15" customHeight="1">
      <c r="A5" s="313" t="s">
        <v>23</v>
      </c>
      <c r="B5" s="313"/>
      <c r="C5" s="313"/>
      <c r="D5" s="313"/>
      <c r="E5" s="313"/>
      <c r="F5" s="313"/>
      <c r="G5" s="313"/>
      <c r="H5" s="313"/>
      <c r="I5" s="313"/>
      <c r="J5" s="9"/>
    </row>
    <row r="6" spans="1:12" ht="15" customHeight="1">
      <c r="A6" s="275" t="s">
        <v>24</v>
      </c>
      <c r="B6" s="275"/>
      <c r="C6" s="275"/>
      <c r="D6" s="275"/>
      <c r="E6" s="275" t="s">
        <v>171</v>
      </c>
      <c r="F6" s="275"/>
      <c r="G6" s="275"/>
      <c r="H6" s="275"/>
      <c r="I6" s="275"/>
      <c r="J6" s="11"/>
    </row>
    <row r="7" spans="1:12" ht="15" customHeight="1">
      <c r="A7" s="275" t="s">
        <v>25</v>
      </c>
      <c r="B7" s="275"/>
      <c r="C7" s="275"/>
      <c r="D7" s="275"/>
      <c r="E7" s="12"/>
      <c r="F7" s="13"/>
      <c r="G7" s="14"/>
      <c r="H7" s="14"/>
      <c r="I7" s="15"/>
      <c r="J7" s="11"/>
    </row>
    <row r="8" spans="1:12" s="88" customFormat="1" ht="15" customHeight="1">
      <c r="A8" s="325" t="s">
        <v>26</v>
      </c>
      <c r="B8" s="325"/>
      <c r="C8" s="325"/>
      <c r="D8" s="325"/>
      <c r="E8" s="326"/>
      <c r="F8" s="326"/>
      <c r="G8" s="326"/>
      <c r="H8" s="326"/>
      <c r="I8" s="326"/>
      <c r="J8" s="17"/>
      <c r="L8" s="89"/>
    </row>
    <row r="9" spans="1:12">
      <c r="A9" s="313"/>
      <c r="B9" s="313"/>
      <c r="C9" s="313"/>
      <c r="D9" s="313"/>
      <c r="E9" s="313"/>
      <c r="F9" s="313"/>
      <c r="G9" s="313"/>
      <c r="H9" s="313"/>
      <c r="I9" s="313"/>
    </row>
    <row r="10" spans="1:12" ht="12.75" customHeight="1">
      <c r="A10" s="321" t="s">
        <v>27</v>
      </c>
      <c r="B10" s="321"/>
      <c r="C10" s="321"/>
      <c r="D10" s="321"/>
      <c r="E10" s="321"/>
      <c r="F10" s="321"/>
      <c r="G10" s="321"/>
      <c r="H10" s="321"/>
      <c r="I10" s="321"/>
      <c r="J10" s="321"/>
    </row>
    <row r="11" spans="1:12" ht="13.5">
      <c r="A11" s="321"/>
      <c r="B11" s="321"/>
      <c r="C11" s="321"/>
      <c r="D11" s="321"/>
      <c r="E11" s="321"/>
      <c r="F11" s="321"/>
      <c r="G11" s="321"/>
      <c r="H11" s="321"/>
      <c r="I11" s="321"/>
      <c r="J11" s="321"/>
    </row>
    <row r="12" spans="1:12" ht="15" customHeight="1">
      <c r="A12" s="10" t="s">
        <v>4</v>
      </c>
      <c r="B12" s="285" t="s">
        <v>28</v>
      </c>
      <c r="C12" s="285"/>
      <c r="D12" s="285"/>
      <c r="E12" s="285"/>
      <c r="F12" s="285"/>
      <c r="G12" s="285"/>
      <c r="H12" s="322"/>
      <c r="I12" s="322"/>
      <c r="J12" s="11"/>
    </row>
    <row r="13" spans="1:12" ht="15" customHeight="1">
      <c r="A13" s="10" t="s">
        <v>29</v>
      </c>
      <c r="B13" s="285" t="s">
        <v>30</v>
      </c>
      <c r="C13" s="285"/>
      <c r="D13" s="285"/>
      <c r="E13" s="285"/>
      <c r="F13" s="285"/>
      <c r="G13" s="285"/>
      <c r="H13" s="275" t="s">
        <v>172</v>
      </c>
      <c r="I13" s="275"/>
      <c r="J13" s="11"/>
    </row>
    <row r="14" spans="1:12" ht="15" customHeight="1">
      <c r="A14" s="10" t="s">
        <v>13</v>
      </c>
      <c r="B14" s="285" t="s">
        <v>32</v>
      </c>
      <c r="C14" s="285"/>
      <c r="D14" s="285"/>
      <c r="E14" s="285"/>
      <c r="F14" s="285"/>
      <c r="G14" s="285"/>
      <c r="H14" s="275" t="s">
        <v>173</v>
      </c>
      <c r="I14" s="275"/>
      <c r="J14" s="11" t="s">
        <v>34</v>
      </c>
    </row>
    <row r="15" spans="1:12" ht="15" customHeight="1">
      <c r="A15" s="10" t="s">
        <v>35</v>
      </c>
      <c r="B15" s="285" t="s">
        <v>36</v>
      </c>
      <c r="C15" s="285"/>
      <c r="D15" s="285"/>
      <c r="E15" s="285"/>
      <c r="F15" s="285"/>
      <c r="G15" s="285"/>
      <c r="H15" s="275">
        <v>3</v>
      </c>
      <c r="I15" s="275"/>
      <c r="J15" s="11"/>
    </row>
    <row r="16" spans="1:12">
      <c r="A16" s="16"/>
      <c r="B16" s="20"/>
      <c r="C16" s="20"/>
      <c r="D16" s="20"/>
      <c r="E16" s="20"/>
      <c r="F16" s="20"/>
      <c r="G16" s="16"/>
      <c r="H16" s="16"/>
      <c r="I16" s="16"/>
    </row>
    <row r="17" spans="1:10" ht="15" customHeight="1">
      <c r="A17" s="313" t="s">
        <v>37</v>
      </c>
      <c r="B17" s="313"/>
      <c r="C17" s="313"/>
      <c r="D17" s="313"/>
      <c r="E17" s="313"/>
      <c r="F17" s="313"/>
      <c r="G17" s="313"/>
      <c r="H17" s="313"/>
      <c r="I17" s="313"/>
    </row>
    <row r="18" spans="1:10">
      <c r="A18" s="18"/>
      <c r="B18" s="21"/>
      <c r="C18" s="21"/>
      <c r="D18" s="21"/>
      <c r="E18" s="21"/>
      <c r="F18" s="21"/>
      <c r="G18" s="18"/>
      <c r="H18" s="18"/>
      <c r="I18" s="18"/>
    </row>
    <row r="19" spans="1:10" ht="15" customHeight="1">
      <c r="A19" s="309" t="s">
        <v>38</v>
      </c>
      <c r="B19" s="309"/>
      <c r="C19" s="309"/>
      <c r="D19" s="309"/>
      <c r="E19" s="309"/>
      <c r="F19" s="309"/>
      <c r="G19" s="309"/>
      <c r="H19" s="309"/>
      <c r="I19" s="309"/>
      <c r="J19" s="11"/>
    </row>
    <row r="20" spans="1:10" s="88" customFormat="1" ht="15" customHeight="1">
      <c r="A20" s="10">
        <v>1</v>
      </c>
      <c r="B20" s="285" t="s">
        <v>39</v>
      </c>
      <c r="C20" s="285"/>
      <c r="D20" s="285"/>
      <c r="E20" s="285"/>
      <c r="F20" s="285"/>
      <c r="G20" s="285"/>
      <c r="H20" s="309" t="s">
        <v>40</v>
      </c>
      <c r="I20" s="309"/>
      <c r="J20" s="11"/>
    </row>
    <row r="21" spans="1:10" ht="15" customHeight="1">
      <c r="A21" s="10">
        <v>2</v>
      </c>
      <c r="B21" s="285" t="s">
        <v>41</v>
      </c>
      <c r="C21" s="285"/>
      <c r="D21" s="285"/>
      <c r="E21" s="285"/>
      <c r="F21" s="285"/>
      <c r="G21" s="285"/>
      <c r="H21" s="314">
        <v>1940.12</v>
      </c>
      <c r="I21" s="314"/>
      <c r="J21" s="11"/>
    </row>
    <row r="22" spans="1:10" ht="15" customHeight="1">
      <c r="A22" s="10">
        <v>3</v>
      </c>
      <c r="B22" s="285" t="s">
        <v>42</v>
      </c>
      <c r="C22" s="285"/>
      <c r="D22" s="285"/>
      <c r="E22" s="285"/>
      <c r="F22" s="285"/>
      <c r="G22" s="285"/>
      <c r="H22" s="309" t="s">
        <v>40</v>
      </c>
      <c r="I22" s="309"/>
      <c r="J22" s="11"/>
    </row>
    <row r="23" spans="1:10" ht="15" customHeight="1">
      <c r="A23" s="10">
        <v>4</v>
      </c>
      <c r="B23" s="285" t="s">
        <v>43</v>
      </c>
      <c r="C23" s="285"/>
      <c r="D23" s="285"/>
      <c r="E23" s="285"/>
      <c r="F23" s="285"/>
      <c r="G23" s="285"/>
      <c r="H23" s="315">
        <v>43497</v>
      </c>
      <c r="I23" s="315"/>
      <c r="J23" s="11"/>
    </row>
    <row r="25" spans="1:10" ht="15" customHeight="1">
      <c r="A25" s="312" t="s">
        <v>44</v>
      </c>
      <c r="B25" s="312"/>
      <c r="C25" s="312"/>
      <c r="D25" s="312"/>
      <c r="E25" s="312"/>
      <c r="F25" s="312"/>
      <c r="G25" s="312"/>
      <c r="H25" s="312"/>
      <c r="I25" s="312"/>
    </row>
    <row r="26" spans="1:10">
      <c r="A26" s="18"/>
      <c r="B26" s="21"/>
      <c r="C26" s="21"/>
      <c r="D26" s="21"/>
      <c r="E26" s="21"/>
      <c r="F26" s="21"/>
      <c r="G26" s="18"/>
      <c r="H26" s="18"/>
      <c r="I26" s="18"/>
    </row>
    <row r="27" spans="1:10" ht="21.2" customHeight="1">
      <c r="A27" s="24">
        <v>1</v>
      </c>
      <c r="B27" s="289" t="s">
        <v>45</v>
      </c>
      <c r="C27" s="289"/>
      <c r="D27" s="289"/>
      <c r="E27" s="289"/>
      <c r="F27" s="289"/>
      <c r="G27" s="289"/>
      <c r="H27" s="22" t="s">
        <v>46</v>
      </c>
      <c r="I27" s="22" t="s">
        <v>47</v>
      </c>
      <c r="J27" s="25" t="s">
        <v>48</v>
      </c>
    </row>
    <row r="28" spans="1:10" ht="15" customHeight="1">
      <c r="A28" s="10" t="s">
        <v>4</v>
      </c>
      <c r="B28" s="285" t="s">
        <v>49</v>
      </c>
      <c r="C28" s="285"/>
      <c r="D28" s="285"/>
      <c r="E28" s="285"/>
      <c r="F28" s="285"/>
      <c r="G28" s="10" t="s">
        <v>50</v>
      </c>
      <c r="H28" s="26"/>
      <c r="I28" s="90">
        <v>2036.35</v>
      </c>
      <c r="J28" s="11" t="s">
        <v>51</v>
      </c>
    </row>
    <row r="29" spans="1:10" ht="15" customHeight="1">
      <c r="A29" s="10" t="s">
        <v>29</v>
      </c>
      <c r="B29" s="285" t="s">
        <v>52</v>
      </c>
      <c r="C29" s="285"/>
      <c r="D29" s="285"/>
      <c r="E29" s="285"/>
      <c r="F29" s="285"/>
      <c r="G29" s="10"/>
      <c r="H29" s="27">
        <v>0.3</v>
      </c>
      <c r="I29" s="28">
        <f>I28*H29</f>
        <v>610.90499999999997</v>
      </c>
      <c r="J29" s="11" t="s">
        <v>53</v>
      </c>
    </row>
    <row r="30" spans="1:10" ht="15" customHeight="1">
      <c r="A30" s="10"/>
      <c r="B30" s="289" t="s">
        <v>54</v>
      </c>
      <c r="C30" s="289"/>
      <c r="D30" s="289"/>
      <c r="E30" s="289"/>
      <c r="F30" s="289"/>
      <c r="G30" s="289"/>
      <c r="H30" s="26"/>
      <c r="I30" s="29">
        <f>SUM(I28:I29)</f>
        <v>2647.2550000000001</v>
      </c>
      <c r="J30" s="11"/>
    </row>
    <row r="31" spans="1:10">
      <c r="B31" s="30"/>
      <c r="C31" s="30"/>
      <c r="D31" s="30"/>
      <c r="E31" s="30"/>
      <c r="F31" s="30"/>
      <c r="G31" s="8"/>
      <c r="H31" s="31"/>
      <c r="I31" s="31"/>
      <c r="J31" s="32"/>
    </row>
    <row r="32" spans="1:10" ht="15" customHeight="1">
      <c r="A32" s="312" t="s">
        <v>55</v>
      </c>
      <c r="B32" s="312"/>
      <c r="C32" s="312"/>
      <c r="D32" s="312"/>
      <c r="E32" s="312"/>
      <c r="F32" s="312"/>
      <c r="G32" s="312"/>
      <c r="H32" s="312"/>
      <c r="I32" s="312"/>
    </row>
    <row r="33" spans="1:10">
      <c r="A33" s="8"/>
      <c r="B33" s="30"/>
      <c r="C33" s="30"/>
      <c r="D33" s="30"/>
      <c r="E33" s="30"/>
      <c r="F33" s="30"/>
      <c r="G33" s="8"/>
      <c r="H33" s="8"/>
      <c r="I33" s="8"/>
    </row>
    <row r="34" spans="1:10" ht="21.2" customHeight="1">
      <c r="A34" s="24">
        <v>2</v>
      </c>
      <c r="B34" s="289" t="s">
        <v>56</v>
      </c>
      <c r="C34" s="289"/>
      <c r="D34" s="289"/>
      <c r="E34" s="289"/>
      <c r="F34" s="289"/>
      <c r="G34" s="24" t="s">
        <v>57</v>
      </c>
      <c r="H34" s="22" t="s">
        <v>58</v>
      </c>
      <c r="I34" s="22" t="s">
        <v>47</v>
      </c>
      <c r="J34" s="25" t="s">
        <v>48</v>
      </c>
    </row>
    <row r="35" spans="1:10" ht="21.2" customHeight="1">
      <c r="A35" s="10" t="s">
        <v>4</v>
      </c>
      <c r="B35" s="285" t="s">
        <v>59</v>
      </c>
      <c r="C35" s="285"/>
      <c r="D35" s="285"/>
      <c r="E35" s="285"/>
      <c r="F35" s="285"/>
      <c r="G35" s="33">
        <v>44</v>
      </c>
      <c r="H35" s="28">
        <v>4.25</v>
      </c>
      <c r="I35" s="34">
        <f>G35*H35-(I28)*6%</f>
        <v>64.819000000000017</v>
      </c>
      <c r="J35" s="35" t="s">
        <v>60</v>
      </c>
    </row>
    <row r="36" spans="1:10" ht="21.2" customHeight="1">
      <c r="A36" s="10" t="s">
        <v>29</v>
      </c>
      <c r="B36" s="285" t="s">
        <v>61</v>
      </c>
      <c r="C36" s="285"/>
      <c r="D36" s="285"/>
      <c r="E36" s="285"/>
      <c r="F36" s="285"/>
      <c r="G36" s="36">
        <v>1</v>
      </c>
      <c r="H36" s="91">
        <f>414*0.8</f>
        <v>331.20000000000005</v>
      </c>
      <c r="I36" s="34">
        <f t="shared" ref="I36:I37" si="0">H36</f>
        <v>331.20000000000005</v>
      </c>
      <c r="J36" s="11" t="s">
        <v>62</v>
      </c>
    </row>
    <row r="37" spans="1:10" ht="15" customHeight="1">
      <c r="A37" s="10" t="s">
        <v>13</v>
      </c>
      <c r="B37" s="285" t="s">
        <v>63</v>
      </c>
      <c r="C37" s="285"/>
      <c r="D37" s="285"/>
      <c r="E37" s="285"/>
      <c r="F37" s="285"/>
      <c r="G37" s="36" t="s">
        <v>64</v>
      </c>
      <c r="H37" s="91">
        <f>H36/12</f>
        <v>27.600000000000005</v>
      </c>
      <c r="I37" s="34">
        <f t="shared" si="0"/>
        <v>27.600000000000005</v>
      </c>
      <c r="J37" s="25" t="s">
        <v>65</v>
      </c>
    </row>
    <row r="38" spans="1:10" ht="15" customHeight="1">
      <c r="A38" s="10" t="s">
        <v>35</v>
      </c>
      <c r="B38" s="285" t="s">
        <v>66</v>
      </c>
      <c r="C38" s="285"/>
      <c r="D38" s="285"/>
      <c r="E38" s="285"/>
      <c r="F38" s="285"/>
      <c r="G38" s="36">
        <v>1</v>
      </c>
      <c r="H38" s="91">
        <v>62.5</v>
      </c>
      <c r="I38" s="34">
        <f>G38*H38</f>
        <v>62.5</v>
      </c>
      <c r="J38" s="35" t="s">
        <v>67</v>
      </c>
    </row>
    <row r="39" spans="1:10" ht="15" customHeight="1">
      <c r="A39" s="10" t="s">
        <v>68</v>
      </c>
      <c r="B39" s="339" t="s">
        <v>69</v>
      </c>
      <c r="C39" s="339"/>
      <c r="D39" s="339"/>
      <c r="E39" s="339"/>
      <c r="F39" s="339"/>
      <c r="G39" s="36">
        <v>1</v>
      </c>
      <c r="H39" s="91">
        <v>20.5</v>
      </c>
      <c r="I39" s="34">
        <f>H39</f>
        <v>20.5</v>
      </c>
      <c r="J39" s="37" t="s">
        <v>70</v>
      </c>
    </row>
    <row r="40" spans="1:10" ht="15" customHeight="1">
      <c r="A40" s="10" t="s">
        <v>71</v>
      </c>
      <c r="B40" s="285" t="s">
        <v>72</v>
      </c>
      <c r="C40" s="285"/>
      <c r="D40" s="285"/>
      <c r="E40" s="285"/>
      <c r="F40" s="285"/>
      <c r="G40" s="36">
        <v>1</v>
      </c>
      <c r="H40" s="91">
        <v>20.5</v>
      </c>
      <c r="I40" s="34">
        <f>G40*H40</f>
        <v>20.5</v>
      </c>
      <c r="J40" s="37" t="s">
        <v>73</v>
      </c>
    </row>
    <row r="41" spans="1:10" ht="15" customHeight="1">
      <c r="A41" s="10"/>
      <c r="B41" s="289" t="s">
        <v>74</v>
      </c>
      <c r="C41" s="289"/>
      <c r="D41" s="289"/>
      <c r="E41" s="289"/>
      <c r="F41" s="289"/>
      <c r="G41" s="289"/>
      <c r="H41" s="38"/>
      <c r="I41" s="39">
        <f>SUM(I35:I40)</f>
        <v>527.11900000000014</v>
      </c>
      <c r="J41" s="11"/>
    </row>
    <row r="42" spans="1:10" ht="24.95" customHeight="1">
      <c r="A42" s="297" t="s">
        <v>75</v>
      </c>
      <c r="B42" s="297"/>
      <c r="C42" s="297"/>
      <c r="D42" s="297"/>
      <c r="E42" s="297"/>
      <c r="F42" s="297"/>
      <c r="G42" s="297"/>
      <c r="H42" s="297"/>
      <c r="I42" s="297"/>
    </row>
    <row r="44" spans="1:10" ht="15" customHeight="1">
      <c r="A44" s="312" t="s">
        <v>76</v>
      </c>
      <c r="B44" s="312"/>
      <c r="C44" s="312"/>
      <c r="D44" s="312"/>
      <c r="E44" s="312"/>
      <c r="F44" s="312"/>
      <c r="G44" s="312"/>
      <c r="H44" s="312"/>
      <c r="I44" s="312"/>
    </row>
    <row r="45" spans="1:10">
      <c r="A45" s="8"/>
      <c r="B45" s="30"/>
      <c r="C45" s="30"/>
      <c r="D45" s="30"/>
      <c r="E45" s="30"/>
      <c r="F45" s="30"/>
      <c r="G45" s="8"/>
      <c r="H45" s="8"/>
      <c r="I45" s="8"/>
    </row>
    <row r="46" spans="1:10" ht="21.2" customHeight="1">
      <c r="A46" s="24">
        <v>3</v>
      </c>
      <c r="B46" s="289" t="s">
        <v>77</v>
      </c>
      <c r="C46" s="289"/>
      <c r="D46" s="289"/>
      <c r="E46" s="289"/>
      <c r="F46" s="289"/>
      <c r="G46" s="289"/>
      <c r="H46" s="22" t="s">
        <v>78</v>
      </c>
      <c r="I46" s="22" t="s">
        <v>47</v>
      </c>
      <c r="J46" s="25" t="s">
        <v>48</v>
      </c>
    </row>
    <row r="47" spans="1:10" ht="21.2" customHeight="1">
      <c r="A47" s="10" t="s">
        <v>4</v>
      </c>
      <c r="B47" s="300" t="s">
        <v>79</v>
      </c>
      <c r="C47" s="300"/>
      <c r="D47" s="300"/>
      <c r="E47" s="300"/>
      <c r="F47" s="300"/>
      <c r="G47" s="300"/>
      <c r="H47" s="40" t="e">
        <f>'Uniformes - EPIs -Crachá'!#REF!</f>
        <v>#REF!</v>
      </c>
      <c r="I47" s="92" t="e">
        <f t="shared" ref="I47:I49" si="1">H47</f>
        <v>#REF!</v>
      </c>
      <c r="J47" s="11" t="s">
        <v>80</v>
      </c>
    </row>
    <row r="48" spans="1:10" ht="51" customHeight="1">
      <c r="A48" s="41" t="s">
        <v>29</v>
      </c>
      <c r="B48" s="295" t="s">
        <v>81</v>
      </c>
      <c r="C48" s="295"/>
      <c r="D48" s="295"/>
      <c r="E48" s="295"/>
      <c r="F48" s="295"/>
      <c r="G48" s="295"/>
      <c r="H48" s="40" t="e">
        <f>#REF!</f>
        <v>#REF!</v>
      </c>
      <c r="I48" s="93" t="e">
        <f t="shared" si="1"/>
        <v>#REF!</v>
      </c>
      <c r="J48" s="25" t="s">
        <v>82</v>
      </c>
    </row>
    <row r="49" spans="1:12" ht="41.1" customHeight="1">
      <c r="A49" s="41" t="s">
        <v>13</v>
      </c>
      <c r="B49" s="285" t="s">
        <v>83</v>
      </c>
      <c r="C49" s="285"/>
      <c r="D49" s="285"/>
      <c r="E49" s="285"/>
      <c r="F49" s="285"/>
      <c r="G49" s="285"/>
      <c r="H49" s="42" t="e">
        <f>'Uniformes - EPIs -Crachá'!#REF!</f>
        <v>#REF!</v>
      </c>
      <c r="I49" s="93" t="e">
        <f t="shared" si="1"/>
        <v>#REF!</v>
      </c>
      <c r="J49" s="25" t="s">
        <v>84</v>
      </c>
    </row>
    <row r="50" spans="1:12" ht="15" customHeight="1">
      <c r="A50" s="10"/>
      <c r="B50" s="296" t="s">
        <v>85</v>
      </c>
      <c r="C50" s="296"/>
      <c r="D50" s="296"/>
      <c r="E50" s="296"/>
      <c r="F50" s="296"/>
      <c r="G50" s="296"/>
      <c r="H50" s="43"/>
      <c r="I50" s="87" t="e">
        <f>SUM(I47:I49)</f>
        <v>#REF!</v>
      </c>
      <c r="J50" s="11"/>
    </row>
    <row r="51" spans="1:12" ht="15" customHeight="1">
      <c r="A51" s="297" t="s">
        <v>86</v>
      </c>
      <c r="B51" s="297"/>
      <c r="C51" s="297"/>
      <c r="D51" s="297"/>
      <c r="E51" s="297"/>
      <c r="F51" s="297"/>
      <c r="G51" s="297"/>
      <c r="H51" s="297"/>
      <c r="I51" s="297"/>
    </row>
    <row r="53" spans="1:12" ht="15" customHeight="1">
      <c r="A53" s="312" t="s">
        <v>87</v>
      </c>
      <c r="B53" s="312"/>
      <c r="C53" s="312"/>
      <c r="D53" s="312"/>
      <c r="E53" s="312"/>
      <c r="F53" s="312"/>
      <c r="G53" s="312"/>
      <c r="H53" s="312"/>
      <c r="I53" s="312"/>
    </row>
    <row r="54" spans="1:12">
      <c r="A54" s="8"/>
      <c r="B54" s="30"/>
      <c r="C54" s="30"/>
      <c r="D54" s="30"/>
      <c r="E54" s="30"/>
      <c r="F54" s="30"/>
      <c r="G54" s="8"/>
      <c r="H54" s="8"/>
      <c r="I54" s="8"/>
    </row>
    <row r="55" spans="1:12" ht="15" customHeight="1">
      <c r="A55" s="310" t="s">
        <v>88</v>
      </c>
      <c r="B55" s="310"/>
      <c r="C55" s="310"/>
      <c r="D55" s="310"/>
      <c r="E55" s="310"/>
      <c r="F55" s="310"/>
      <c r="G55" s="310"/>
      <c r="H55" s="310"/>
      <c r="I55" s="310"/>
    </row>
    <row r="56" spans="1:12" s="88" customFormat="1" ht="21.2" customHeight="1">
      <c r="A56" s="24" t="s">
        <v>89</v>
      </c>
      <c r="B56" s="289" t="s">
        <v>90</v>
      </c>
      <c r="C56" s="289"/>
      <c r="D56" s="289"/>
      <c r="E56" s="289"/>
      <c r="F56" s="289"/>
      <c r="G56" s="289"/>
      <c r="H56" s="24" t="s">
        <v>46</v>
      </c>
      <c r="I56" s="24" t="s">
        <v>47</v>
      </c>
      <c r="J56" s="25" t="s">
        <v>48</v>
      </c>
      <c r="L56" s="89"/>
    </row>
    <row r="57" spans="1:12" ht="15" customHeight="1">
      <c r="A57" s="44" t="s">
        <v>4</v>
      </c>
      <c r="B57" s="290" t="s">
        <v>91</v>
      </c>
      <c r="C57" s="290"/>
      <c r="D57" s="290"/>
      <c r="E57" s="290"/>
      <c r="F57" s="290"/>
      <c r="G57" s="290"/>
      <c r="H57" s="45">
        <v>0.2</v>
      </c>
      <c r="I57" s="46">
        <f t="shared" ref="I57:I64" si="2">ROUND(H57*$I$30,2)</f>
        <v>529.45000000000005</v>
      </c>
      <c r="J57" s="47" t="s">
        <v>92</v>
      </c>
    </row>
    <row r="58" spans="1:12" ht="21.2" customHeight="1">
      <c r="A58" s="10" t="s">
        <v>29</v>
      </c>
      <c r="B58" s="285" t="s">
        <v>93</v>
      </c>
      <c r="C58" s="285"/>
      <c r="D58" s="285"/>
      <c r="E58" s="285"/>
      <c r="F58" s="285"/>
      <c r="G58" s="285"/>
      <c r="H58" s="56">
        <v>0</v>
      </c>
      <c r="I58" s="38">
        <f t="shared" si="2"/>
        <v>0</v>
      </c>
      <c r="J58" s="48" t="s">
        <v>174</v>
      </c>
    </row>
    <row r="59" spans="1:12" ht="21.2" customHeight="1">
      <c r="A59" s="10" t="s">
        <v>13</v>
      </c>
      <c r="B59" s="285" t="s">
        <v>94</v>
      </c>
      <c r="C59" s="285"/>
      <c r="D59" s="285"/>
      <c r="E59" s="285"/>
      <c r="F59" s="285"/>
      <c r="G59" s="285"/>
      <c r="H59" s="56">
        <v>0</v>
      </c>
      <c r="I59" s="38">
        <f t="shared" si="2"/>
        <v>0</v>
      </c>
      <c r="J59" s="48" t="s">
        <v>174</v>
      </c>
    </row>
    <row r="60" spans="1:12" ht="21.2" customHeight="1">
      <c r="A60" s="10" t="s">
        <v>35</v>
      </c>
      <c r="B60" s="285" t="s">
        <v>95</v>
      </c>
      <c r="C60" s="285"/>
      <c r="D60" s="285"/>
      <c r="E60" s="285"/>
      <c r="F60" s="285"/>
      <c r="G60" s="285"/>
      <c r="H60" s="56">
        <v>0</v>
      </c>
      <c r="I60" s="38">
        <f t="shared" si="2"/>
        <v>0</v>
      </c>
      <c r="J60" s="48" t="s">
        <v>174</v>
      </c>
    </row>
    <row r="61" spans="1:12" ht="21.2" customHeight="1">
      <c r="A61" s="10" t="s">
        <v>68</v>
      </c>
      <c r="B61" s="285" t="s">
        <v>96</v>
      </c>
      <c r="C61" s="285"/>
      <c r="D61" s="285"/>
      <c r="E61" s="285"/>
      <c r="F61" s="285"/>
      <c r="G61" s="285"/>
      <c r="H61" s="56">
        <v>0</v>
      </c>
      <c r="I61" s="38">
        <f t="shared" si="2"/>
        <v>0</v>
      </c>
      <c r="J61" s="48" t="s">
        <v>174</v>
      </c>
    </row>
    <row r="62" spans="1:12" ht="21.2" customHeight="1">
      <c r="A62" s="10" t="s">
        <v>71</v>
      </c>
      <c r="B62" s="285" t="s">
        <v>97</v>
      </c>
      <c r="C62" s="285"/>
      <c r="D62" s="285"/>
      <c r="E62" s="285"/>
      <c r="F62" s="285"/>
      <c r="G62" s="285"/>
      <c r="H62" s="56">
        <v>0.08</v>
      </c>
      <c r="I62" s="38">
        <f t="shared" si="2"/>
        <v>211.78</v>
      </c>
      <c r="J62" s="25" t="s">
        <v>98</v>
      </c>
    </row>
    <row r="63" spans="1:12" ht="15" customHeight="1">
      <c r="A63" s="10" t="s">
        <v>99</v>
      </c>
      <c r="B63" s="285" t="s">
        <v>100</v>
      </c>
      <c r="C63" s="285"/>
      <c r="D63" s="285"/>
      <c r="E63" s="285"/>
      <c r="F63" s="285"/>
      <c r="G63" s="285"/>
      <c r="H63" s="56">
        <v>3.3300000000000003E-2</v>
      </c>
      <c r="I63" s="38">
        <f t="shared" si="2"/>
        <v>88.15</v>
      </c>
      <c r="J63" s="25" t="s">
        <v>101</v>
      </c>
    </row>
    <row r="64" spans="1:12" ht="21.2" customHeight="1">
      <c r="A64" s="49" t="s">
        <v>102</v>
      </c>
      <c r="B64" s="300" t="s">
        <v>103</v>
      </c>
      <c r="C64" s="300"/>
      <c r="D64" s="300"/>
      <c r="E64" s="300"/>
      <c r="F64" s="300"/>
      <c r="G64" s="300"/>
      <c r="H64" s="58">
        <v>0</v>
      </c>
      <c r="I64" s="50">
        <f t="shared" si="2"/>
        <v>0</v>
      </c>
      <c r="J64" s="48" t="s">
        <v>174</v>
      </c>
    </row>
    <row r="65" spans="1:10" ht="15" customHeight="1">
      <c r="A65" s="276" t="s">
        <v>15</v>
      </c>
      <c r="B65" s="276"/>
      <c r="C65" s="276"/>
      <c r="D65" s="276"/>
      <c r="E65" s="276"/>
      <c r="F65" s="276"/>
      <c r="G65" s="276"/>
      <c r="H65" s="51">
        <f>SUM(H57:H64)</f>
        <v>0.31330000000000002</v>
      </c>
      <c r="I65" s="52">
        <f>SUM(I57:I64)</f>
        <v>829.38</v>
      </c>
    </row>
    <row r="66" spans="1:10" ht="15" customHeight="1">
      <c r="A66" s="313" t="s">
        <v>104</v>
      </c>
      <c r="B66" s="313"/>
      <c r="C66" s="313"/>
      <c r="D66" s="313"/>
      <c r="E66" s="313"/>
      <c r="F66" s="313"/>
      <c r="G66" s="313"/>
      <c r="H66" s="313"/>
      <c r="I66" s="313"/>
    </row>
    <row r="67" spans="1:10" ht="15" customHeight="1">
      <c r="A67" s="313" t="s">
        <v>105</v>
      </c>
      <c r="B67" s="313"/>
      <c r="C67" s="313"/>
      <c r="D67" s="313"/>
      <c r="E67" s="313"/>
      <c r="F67" s="313"/>
      <c r="G67" s="313"/>
      <c r="H67" s="313"/>
      <c r="I67" s="313"/>
    </row>
    <row r="69" spans="1:10" ht="15" customHeight="1">
      <c r="A69" s="310" t="s">
        <v>106</v>
      </c>
      <c r="B69" s="310"/>
      <c r="C69" s="310"/>
      <c r="D69" s="310"/>
      <c r="E69" s="310"/>
      <c r="F69" s="310"/>
      <c r="G69" s="310"/>
      <c r="H69" s="310"/>
      <c r="I69" s="310"/>
    </row>
    <row r="70" spans="1:10" ht="21.2" customHeight="1">
      <c r="A70" s="53" t="s">
        <v>107</v>
      </c>
      <c r="B70" s="307" t="s">
        <v>108</v>
      </c>
      <c r="C70" s="307"/>
      <c r="D70" s="307"/>
      <c r="E70" s="307"/>
      <c r="F70" s="307"/>
      <c r="G70" s="307"/>
      <c r="H70" s="54" t="s">
        <v>46</v>
      </c>
      <c r="I70" s="55" t="s">
        <v>47</v>
      </c>
      <c r="J70" s="25" t="s">
        <v>48</v>
      </c>
    </row>
    <row r="71" spans="1:10" ht="15" customHeight="1">
      <c r="A71" s="10" t="s">
        <v>4</v>
      </c>
      <c r="B71" s="308" t="s">
        <v>109</v>
      </c>
      <c r="C71" s="308"/>
      <c r="D71" s="308"/>
      <c r="E71" s="308"/>
      <c r="F71" s="308"/>
      <c r="G71" s="308"/>
      <c r="H71" s="56">
        <v>9.0899999999999995E-2</v>
      </c>
      <c r="I71" s="57">
        <f t="shared" ref="I71:I72" si="3">ROUND(H71*$I$30,2)</f>
        <v>240.64</v>
      </c>
      <c r="J71" s="25"/>
    </row>
    <row r="72" spans="1:10" ht="31.15" customHeight="1">
      <c r="A72" s="10" t="s">
        <v>29</v>
      </c>
      <c r="B72" s="308" t="s">
        <v>110</v>
      </c>
      <c r="C72" s="308"/>
      <c r="D72" s="308"/>
      <c r="E72" s="308"/>
      <c r="F72" s="308"/>
      <c r="G72" s="308"/>
      <c r="H72" s="56">
        <v>3.0300000000000001E-2</v>
      </c>
      <c r="I72" s="57">
        <f t="shared" si="3"/>
        <v>80.209999999999994</v>
      </c>
      <c r="J72" s="11" t="s">
        <v>111</v>
      </c>
    </row>
    <row r="73" spans="1:10" ht="15" customHeight="1">
      <c r="A73" s="309" t="s">
        <v>112</v>
      </c>
      <c r="B73" s="309"/>
      <c r="C73" s="309"/>
      <c r="D73" s="309"/>
      <c r="E73" s="309"/>
      <c r="F73" s="309"/>
      <c r="G73" s="309"/>
      <c r="H73" s="56">
        <f>SUM(H71:H71)</f>
        <v>9.0899999999999995E-2</v>
      </c>
      <c r="I73" s="57">
        <f>SUM(I71:I72)</f>
        <v>320.84999999999997</v>
      </c>
      <c r="J73" s="11"/>
    </row>
    <row r="74" spans="1:10" ht="15" customHeight="1">
      <c r="A74" s="49" t="s">
        <v>29</v>
      </c>
      <c r="B74" s="345" t="s">
        <v>113</v>
      </c>
      <c r="C74" s="345"/>
      <c r="D74" s="345"/>
      <c r="E74" s="345"/>
      <c r="F74" s="345"/>
      <c r="G74" s="345"/>
      <c r="H74" s="58">
        <f>ROUND(H65*H73,3)</f>
        <v>2.8000000000000001E-2</v>
      </c>
      <c r="I74" s="59">
        <f>(H74*$I$30)</f>
        <v>74.123140000000006</v>
      </c>
      <c r="J74" s="11"/>
    </row>
    <row r="75" spans="1:10" ht="15" customHeight="1">
      <c r="A75" s="276" t="s">
        <v>15</v>
      </c>
      <c r="B75" s="276"/>
      <c r="C75" s="276"/>
      <c r="D75" s="276"/>
      <c r="E75" s="276"/>
      <c r="F75" s="276"/>
      <c r="G75" s="276"/>
      <c r="H75" s="51">
        <f>H73+H74</f>
        <v>0.11889999999999999</v>
      </c>
      <c r="I75" s="60">
        <f>I74+I73</f>
        <v>394.97313999999994</v>
      </c>
      <c r="J75" s="61"/>
    </row>
    <row r="76" spans="1:10">
      <c r="H76" s="8"/>
      <c r="I76" s="8"/>
    </row>
    <row r="77" spans="1:10">
      <c r="A77" s="346"/>
      <c r="B77" s="346"/>
      <c r="C77" s="346"/>
      <c r="D77" s="346"/>
      <c r="E77" s="346"/>
      <c r="F77" s="346"/>
      <c r="G77" s="346"/>
      <c r="H77" s="346"/>
      <c r="I77" s="346"/>
    </row>
    <row r="78" spans="1:10" ht="15" customHeight="1">
      <c r="A78" s="310" t="s">
        <v>114</v>
      </c>
      <c r="B78" s="310"/>
      <c r="C78" s="310"/>
      <c r="D78" s="310"/>
      <c r="E78" s="310"/>
      <c r="F78" s="310"/>
      <c r="G78" s="310"/>
      <c r="H78" s="310"/>
      <c r="I78" s="310"/>
    </row>
    <row r="79" spans="1:10" ht="21.2" customHeight="1">
      <c r="A79" s="24" t="s">
        <v>115</v>
      </c>
      <c r="B79" s="289" t="s">
        <v>116</v>
      </c>
      <c r="C79" s="289"/>
      <c r="D79" s="289"/>
      <c r="E79" s="289"/>
      <c r="F79" s="289"/>
      <c r="G79" s="289"/>
      <c r="H79" s="24" t="s">
        <v>46</v>
      </c>
      <c r="I79" s="24" t="s">
        <v>47</v>
      </c>
      <c r="J79" s="25" t="s">
        <v>48</v>
      </c>
    </row>
    <row r="80" spans="1:10" ht="51" customHeight="1">
      <c r="A80" s="10" t="s">
        <v>4</v>
      </c>
      <c r="B80" s="298" t="s">
        <v>117</v>
      </c>
      <c r="C80" s="298"/>
      <c r="D80" s="298"/>
      <c r="E80" s="298"/>
      <c r="F80" s="298"/>
      <c r="G80" s="298"/>
      <c r="H80" s="56">
        <v>2.3400000000000001E-2</v>
      </c>
      <c r="I80" s="62">
        <f>(H80*$I$30)</f>
        <v>61.945767000000004</v>
      </c>
      <c r="J80" s="63" t="s">
        <v>118</v>
      </c>
    </row>
    <row r="81" spans="1:10" ht="51" customHeight="1">
      <c r="A81" s="10" t="s">
        <v>29</v>
      </c>
      <c r="B81" s="298" t="s">
        <v>119</v>
      </c>
      <c r="C81" s="298"/>
      <c r="D81" s="298"/>
      <c r="E81" s="298"/>
      <c r="F81" s="298"/>
      <c r="G81" s="298"/>
      <c r="H81" s="56">
        <f>ROUND(H62*(H80),4)</f>
        <v>1.9E-3</v>
      </c>
      <c r="I81" s="57">
        <f t="shared" ref="I81:I85" si="4">ROUND(H81*$I$30,2)</f>
        <v>5.03</v>
      </c>
      <c r="J81" s="63" t="s">
        <v>120</v>
      </c>
    </row>
    <row r="82" spans="1:10" ht="70.900000000000006" customHeight="1">
      <c r="A82" s="10" t="s">
        <v>13</v>
      </c>
      <c r="B82" s="298" t="s">
        <v>121</v>
      </c>
      <c r="C82" s="298"/>
      <c r="D82" s="298"/>
      <c r="E82" s="298"/>
      <c r="F82" s="298"/>
      <c r="G82" s="298"/>
      <c r="H82" s="56">
        <v>2.18E-2</v>
      </c>
      <c r="I82" s="57">
        <f t="shared" si="4"/>
        <v>57.71</v>
      </c>
      <c r="J82" s="11" t="s">
        <v>122</v>
      </c>
    </row>
    <row r="83" spans="1:10" ht="60.95" customHeight="1">
      <c r="A83" s="49" t="s">
        <v>35</v>
      </c>
      <c r="B83" s="299" t="s">
        <v>123</v>
      </c>
      <c r="C83" s="299"/>
      <c r="D83" s="299"/>
      <c r="E83" s="299"/>
      <c r="F83" s="299"/>
      <c r="G83" s="299"/>
      <c r="H83" s="58">
        <v>1.4E-3</v>
      </c>
      <c r="I83" s="59">
        <f t="shared" si="4"/>
        <v>3.71</v>
      </c>
      <c r="J83" s="64" t="s">
        <v>124</v>
      </c>
    </row>
    <row r="84" spans="1:10" ht="15" customHeight="1">
      <c r="A84" s="26" t="s">
        <v>68</v>
      </c>
      <c r="B84" s="298" t="s">
        <v>125</v>
      </c>
      <c r="C84" s="298"/>
      <c r="D84" s="298"/>
      <c r="E84" s="298"/>
      <c r="F84" s="298"/>
      <c r="G84" s="298"/>
      <c r="H84" s="56">
        <v>5.9999999999999995E-4</v>
      </c>
      <c r="I84" s="28">
        <f t="shared" si="4"/>
        <v>1.59</v>
      </c>
      <c r="J84" s="63"/>
    </row>
    <row r="85" spans="1:10" ht="15" customHeight="1">
      <c r="A85" s="26" t="s">
        <v>71</v>
      </c>
      <c r="B85" s="298" t="s">
        <v>126</v>
      </c>
      <c r="C85" s="298"/>
      <c r="D85" s="298"/>
      <c r="E85" s="298"/>
      <c r="F85" s="298"/>
      <c r="G85" s="298"/>
      <c r="H85" s="56">
        <v>2.18E-2</v>
      </c>
      <c r="I85" s="28">
        <f t="shared" si="4"/>
        <v>57.71</v>
      </c>
      <c r="J85" s="63"/>
    </row>
    <row r="86" spans="1:10">
      <c r="A86" s="65"/>
      <c r="B86" s="66"/>
      <c r="C86" s="66"/>
      <c r="D86" s="66"/>
      <c r="E86" s="66"/>
      <c r="F86" s="66"/>
      <c r="G86" s="65"/>
      <c r="H86" s="67"/>
      <c r="I86" s="68"/>
      <c r="J86" s="69"/>
    </row>
    <row r="87" spans="1:10" ht="15" customHeight="1">
      <c r="A87" s="276" t="s">
        <v>15</v>
      </c>
      <c r="B87" s="276"/>
      <c r="C87" s="276"/>
      <c r="D87" s="276"/>
      <c r="E87" s="276"/>
      <c r="F87" s="276"/>
      <c r="G87" s="276"/>
      <c r="H87" s="70">
        <f>SUM(H80:H85)</f>
        <v>7.0900000000000005E-2</v>
      </c>
      <c r="I87" s="52">
        <f>SUM(I80:I84)</f>
        <v>129.98576700000001</v>
      </c>
    </row>
    <row r="88" spans="1:10">
      <c r="B88" s="343"/>
      <c r="C88" s="343"/>
      <c r="D88" s="343"/>
      <c r="E88" s="343"/>
      <c r="F88" s="343"/>
      <c r="G88" s="343"/>
      <c r="H88" s="344"/>
      <c r="I88" s="344"/>
    </row>
    <row r="89" spans="1:10" ht="15" customHeight="1">
      <c r="A89" s="310" t="s">
        <v>127</v>
      </c>
      <c r="B89" s="310"/>
      <c r="C89" s="310"/>
      <c r="D89" s="310"/>
      <c r="E89" s="310"/>
      <c r="F89" s="310"/>
      <c r="G89" s="310"/>
      <c r="H89" s="310"/>
      <c r="I89" s="310"/>
      <c r="J89" s="72"/>
    </row>
    <row r="90" spans="1:10">
      <c r="B90" s="73"/>
      <c r="C90" s="73"/>
      <c r="D90" s="73"/>
      <c r="E90" s="73"/>
      <c r="F90" s="73"/>
      <c r="G90" s="74"/>
      <c r="H90" s="75"/>
      <c r="I90" s="76"/>
    </row>
    <row r="91" spans="1:10" ht="15" customHeight="1">
      <c r="A91" s="24" t="s">
        <v>128</v>
      </c>
      <c r="B91" s="304" t="s">
        <v>129</v>
      </c>
      <c r="C91" s="304"/>
      <c r="D91" s="304"/>
      <c r="E91" s="304"/>
      <c r="F91" s="304"/>
      <c r="G91" s="304"/>
      <c r="H91" s="24" t="s">
        <v>46</v>
      </c>
      <c r="I91" s="24" t="s">
        <v>47</v>
      </c>
    </row>
    <row r="92" spans="1:10" ht="15" customHeight="1">
      <c r="A92" s="10" t="s">
        <v>4</v>
      </c>
      <c r="B92" s="285" t="s">
        <v>130</v>
      </c>
      <c r="C92" s="285"/>
      <c r="D92" s="285"/>
      <c r="E92" s="285"/>
      <c r="F92" s="285"/>
      <c r="G92" s="285"/>
      <c r="H92" s="56">
        <v>9.0899999999999995E-2</v>
      </c>
      <c r="I92" s="62">
        <f t="shared" ref="I92:I94" si="5">ROUND(H92*$I$30,2)</f>
        <v>240.64</v>
      </c>
      <c r="J92" s="77" t="s">
        <v>131</v>
      </c>
    </row>
    <row r="93" spans="1:10" ht="21.2" customHeight="1">
      <c r="A93" s="10" t="s">
        <v>29</v>
      </c>
      <c r="B93" s="285" t="s">
        <v>132</v>
      </c>
      <c r="C93" s="285"/>
      <c r="D93" s="285"/>
      <c r="E93" s="285"/>
      <c r="F93" s="285"/>
      <c r="G93" s="285"/>
      <c r="H93" s="56">
        <v>8.2000000000000007E-3</v>
      </c>
      <c r="I93" s="62">
        <f t="shared" si="5"/>
        <v>21.71</v>
      </c>
      <c r="J93" s="77" t="s">
        <v>133</v>
      </c>
    </row>
    <row r="94" spans="1:10" ht="15" customHeight="1">
      <c r="A94" s="10" t="s">
        <v>13</v>
      </c>
      <c r="B94" s="285" t="s">
        <v>134</v>
      </c>
      <c r="C94" s="285"/>
      <c r="D94" s="285"/>
      <c r="E94" s="285"/>
      <c r="F94" s="285"/>
      <c r="G94" s="285"/>
      <c r="H94" s="56">
        <f>5/30/12*0.015*100%</f>
        <v>2.0833333333333332E-4</v>
      </c>
      <c r="I94" s="62">
        <f t="shared" si="5"/>
        <v>0.55000000000000004</v>
      </c>
      <c r="J94" s="77" t="s">
        <v>135</v>
      </c>
    </row>
    <row r="95" spans="1:10" ht="21.2" customHeight="1">
      <c r="A95" s="10" t="s">
        <v>35</v>
      </c>
      <c r="B95" s="285" t="s">
        <v>136</v>
      </c>
      <c r="C95" s="285"/>
      <c r="D95" s="285"/>
      <c r="E95" s="285"/>
      <c r="F95" s="285"/>
      <c r="G95" s="285"/>
      <c r="H95" s="56">
        <v>3.3999999999999998E-3</v>
      </c>
      <c r="I95" s="62">
        <f>(H95*$I$30)</f>
        <v>9.000667</v>
      </c>
      <c r="J95" s="77" t="s">
        <v>137</v>
      </c>
    </row>
    <row r="96" spans="1:10" ht="24.95" customHeight="1">
      <c r="A96" s="49" t="s">
        <v>68</v>
      </c>
      <c r="B96" s="300" t="s">
        <v>138</v>
      </c>
      <c r="C96" s="300"/>
      <c r="D96" s="300"/>
      <c r="E96" s="300"/>
      <c r="F96" s="300"/>
      <c r="G96" s="300"/>
      <c r="H96" s="58">
        <f>ROUND(((0.91/30)/12),4)</f>
        <v>2.5000000000000001E-3</v>
      </c>
      <c r="I96" s="78">
        <f t="shared" ref="I96:I97" si="6">ROUND(H96*$I$30,2)</f>
        <v>6.62</v>
      </c>
      <c r="J96" s="64" t="s">
        <v>139</v>
      </c>
    </row>
    <row r="97" spans="1:13" ht="15" customHeight="1">
      <c r="A97" s="10" t="s">
        <v>71</v>
      </c>
      <c r="B97" s="285" t="s">
        <v>140</v>
      </c>
      <c r="C97" s="285"/>
      <c r="D97" s="285"/>
      <c r="E97" s="285"/>
      <c r="F97" s="285"/>
      <c r="G97" s="285"/>
      <c r="H97" s="56">
        <v>1.66E-2</v>
      </c>
      <c r="I97" s="38">
        <f t="shared" si="6"/>
        <v>43.94</v>
      </c>
      <c r="J97" s="77"/>
    </row>
    <row r="98" spans="1:13">
      <c r="A98" s="301"/>
      <c r="B98" s="301"/>
      <c r="C98" s="301"/>
      <c r="D98" s="301"/>
      <c r="E98" s="301"/>
      <c r="F98" s="301"/>
      <c r="G98" s="301"/>
      <c r="H98" s="79">
        <f>SUM(H92:H97)</f>
        <v>0.12180833333333334</v>
      </c>
      <c r="I98" s="80">
        <f>SUM(I92:I96)</f>
        <v>278.520667</v>
      </c>
      <c r="J98" s="81"/>
    </row>
    <row r="99" spans="1:13" ht="15" customHeight="1">
      <c r="A99" s="49" t="s">
        <v>99</v>
      </c>
      <c r="B99" s="302" t="s">
        <v>141</v>
      </c>
      <c r="C99" s="302"/>
      <c r="D99" s="302"/>
      <c r="E99" s="302"/>
      <c r="F99" s="302"/>
      <c r="G99" s="302"/>
      <c r="H99" s="58">
        <f>ROUND(H65*H98,4)</f>
        <v>3.8199999999999998E-2</v>
      </c>
      <c r="I99" s="59">
        <f>ROUND(H99*$I$30,2)</f>
        <v>101.13</v>
      </c>
      <c r="J99" s="61"/>
      <c r="L99" s="94"/>
    </row>
    <row r="100" spans="1:13" ht="15" customHeight="1">
      <c r="A100" s="276" t="s">
        <v>15</v>
      </c>
      <c r="B100" s="276"/>
      <c r="C100" s="276"/>
      <c r="D100" s="276"/>
      <c r="E100" s="276"/>
      <c r="F100" s="276"/>
      <c r="G100" s="276"/>
      <c r="H100" s="51">
        <f>H98+H99</f>
        <v>0.16000833333333334</v>
      </c>
      <c r="I100" s="60">
        <f>I98+I99</f>
        <v>379.650667</v>
      </c>
      <c r="J100" s="61"/>
    </row>
    <row r="101" spans="1:13">
      <c r="A101" s="8"/>
      <c r="B101" s="30"/>
      <c r="C101" s="30"/>
      <c r="D101" s="30"/>
      <c r="E101" s="30"/>
      <c r="F101" s="30"/>
      <c r="G101" s="8"/>
      <c r="H101" s="8"/>
      <c r="I101" s="76"/>
      <c r="J101" s="82"/>
    </row>
    <row r="103" spans="1:13" ht="15" customHeight="1">
      <c r="A103" s="312" t="s">
        <v>142</v>
      </c>
      <c r="B103" s="312"/>
      <c r="C103" s="312"/>
      <c r="D103" s="312"/>
      <c r="E103" s="312"/>
      <c r="F103" s="312"/>
      <c r="G103" s="312"/>
      <c r="H103" s="312"/>
      <c r="I103" s="312"/>
    </row>
    <row r="104" spans="1:13">
      <c r="A104" s="8"/>
      <c r="B104" s="30"/>
      <c r="C104" s="30"/>
      <c r="D104" s="30"/>
      <c r="E104" s="30"/>
      <c r="F104" s="30"/>
      <c r="G104" s="8"/>
      <c r="H104" s="8"/>
      <c r="I104" s="8"/>
    </row>
    <row r="105" spans="1:13" ht="21.2" customHeight="1">
      <c r="A105" s="24">
        <v>5</v>
      </c>
      <c r="B105" s="289" t="s">
        <v>143</v>
      </c>
      <c r="C105" s="289"/>
      <c r="D105" s="289"/>
      <c r="E105" s="289"/>
      <c r="F105" s="289"/>
      <c r="G105" s="289"/>
      <c r="H105" s="24" t="s">
        <v>46</v>
      </c>
      <c r="I105" s="22" t="s">
        <v>47</v>
      </c>
      <c r="J105" s="25" t="s">
        <v>48</v>
      </c>
    </row>
    <row r="106" spans="1:13" ht="15" customHeight="1">
      <c r="A106" s="53" t="s">
        <v>4</v>
      </c>
      <c r="B106" s="290" t="s">
        <v>144</v>
      </c>
      <c r="C106" s="290"/>
      <c r="D106" s="290"/>
      <c r="E106" s="290"/>
      <c r="F106" s="290"/>
      <c r="G106" s="290"/>
      <c r="H106" s="45">
        <v>0.04</v>
      </c>
      <c r="I106" s="83" t="e">
        <f>ROUND(I126*H106,2)</f>
        <v>#REF!</v>
      </c>
      <c r="J106" s="25"/>
    </row>
    <row r="107" spans="1:13" ht="15" customHeight="1">
      <c r="A107" s="53"/>
      <c r="B107" s="285" t="s">
        <v>112</v>
      </c>
      <c r="C107" s="285"/>
      <c r="D107" s="285"/>
      <c r="E107" s="285"/>
      <c r="F107" s="285"/>
      <c r="G107" s="285"/>
      <c r="H107" s="45"/>
      <c r="I107" s="83" t="e">
        <f>I106+I122+I123+I124+I125</f>
        <v>#REF!</v>
      </c>
      <c r="J107" s="25"/>
    </row>
    <row r="108" spans="1:13" ht="15" customHeight="1">
      <c r="A108" s="53" t="s">
        <v>29</v>
      </c>
      <c r="B108" s="285" t="s">
        <v>145</v>
      </c>
      <c r="C108" s="285"/>
      <c r="D108" s="285"/>
      <c r="E108" s="285"/>
      <c r="F108" s="285"/>
      <c r="G108" s="285"/>
      <c r="H108" s="56">
        <v>0.04</v>
      </c>
      <c r="I108" s="83" t="e">
        <f>ROUND(I107*H108,2)</f>
        <v>#REF!</v>
      </c>
      <c r="J108" s="25"/>
      <c r="K108" s="95"/>
      <c r="L108" s="95"/>
      <c r="M108" s="95"/>
    </row>
    <row r="109" spans="1:13" ht="15" customHeight="1">
      <c r="A109" s="53"/>
      <c r="B109" s="289" t="s">
        <v>146</v>
      </c>
      <c r="C109" s="289"/>
      <c r="D109" s="289"/>
      <c r="E109" s="289"/>
      <c r="F109" s="289"/>
      <c r="G109" s="289"/>
      <c r="H109" s="84">
        <f>SUM(H106:H108)</f>
        <v>0.08</v>
      </c>
      <c r="I109" s="85" t="e">
        <f>SUM(I106+I108)</f>
        <v>#REF!</v>
      </c>
      <c r="J109" s="25"/>
    </row>
    <row r="110" spans="1:13" ht="15" customHeight="1">
      <c r="A110" s="53"/>
      <c r="B110" s="289" t="s">
        <v>112</v>
      </c>
      <c r="C110" s="289"/>
      <c r="D110" s="289"/>
      <c r="E110" s="289"/>
      <c r="F110" s="289"/>
      <c r="G110" s="289"/>
      <c r="H110" s="84"/>
      <c r="I110" s="85" t="e">
        <f>I109+I122+I123+I124+I125</f>
        <v>#REF!</v>
      </c>
      <c r="J110" s="25"/>
    </row>
    <row r="111" spans="1:13" ht="15" customHeight="1">
      <c r="A111" s="53"/>
      <c r="B111" s="285" t="s">
        <v>147</v>
      </c>
      <c r="C111" s="285"/>
      <c r="D111" s="285"/>
      <c r="E111" s="285"/>
      <c r="F111" s="285"/>
      <c r="G111" s="285"/>
      <c r="H111" s="84"/>
      <c r="I111" s="85" t="e">
        <f>I110/((100-8.65)/100)</f>
        <v>#REF!</v>
      </c>
      <c r="J111" s="25"/>
    </row>
    <row r="112" spans="1:13" ht="15" customHeight="1">
      <c r="A112" s="24" t="s">
        <v>13</v>
      </c>
      <c r="B112" s="285" t="s">
        <v>148</v>
      </c>
      <c r="C112" s="285"/>
      <c r="D112" s="285"/>
      <c r="E112" s="285"/>
      <c r="F112" s="285"/>
      <c r="G112" s="285"/>
      <c r="H112" s="84">
        <f>SUM(H113:H115)</f>
        <v>7.5300000000000006E-2</v>
      </c>
      <c r="I112" s="39" t="e">
        <f>SUM(I113:I115)</f>
        <v>#REF!</v>
      </c>
      <c r="J112" s="25"/>
    </row>
    <row r="113" spans="1:10" ht="15" customHeight="1">
      <c r="A113" s="10"/>
      <c r="B113" s="285" t="s">
        <v>149</v>
      </c>
      <c r="C113" s="285"/>
      <c r="D113" s="285"/>
      <c r="E113" s="285"/>
      <c r="F113" s="285"/>
      <c r="G113" s="285"/>
      <c r="H113" s="56">
        <f>0.45%+2.08%</f>
        <v>2.53E-2</v>
      </c>
      <c r="I113" s="34" t="e">
        <f>H113*I111</f>
        <v>#REF!</v>
      </c>
      <c r="J113" s="25"/>
    </row>
    <row r="114" spans="1:10" ht="15" customHeight="1">
      <c r="A114" s="10"/>
      <c r="B114" s="285" t="s">
        <v>150</v>
      </c>
      <c r="C114" s="285"/>
      <c r="D114" s="285"/>
      <c r="E114" s="285"/>
      <c r="F114" s="285"/>
      <c r="G114" s="285"/>
      <c r="H114" s="56">
        <v>0</v>
      </c>
      <c r="I114" s="34" t="e">
        <f>H114*I111</f>
        <v>#REF!</v>
      </c>
      <c r="J114" s="25"/>
    </row>
    <row r="115" spans="1:10" ht="37.35" customHeight="1">
      <c r="A115" s="10"/>
      <c r="B115" s="19" t="s">
        <v>151</v>
      </c>
      <c r="C115" s="19"/>
      <c r="D115" s="285" t="s">
        <v>152</v>
      </c>
      <c r="E115" s="285"/>
      <c r="F115" s="285" t="str">
        <f>H13</f>
        <v>Londrina/PR</v>
      </c>
      <c r="G115" s="285"/>
      <c r="H115" s="56">
        <v>0.05</v>
      </c>
      <c r="I115" s="34" t="e">
        <f>H115*I111</f>
        <v>#REF!</v>
      </c>
      <c r="J115" s="25"/>
    </row>
    <row r="116" spans="1:10" ht="15" customHeight="1">
      <c r="A116" s="311" t="s">
        <v>15</v>
      </c>
      <c r="B116" s="311"/>
      <c r="C116" s="311"/>
      <c r="D116" s="311"/>
      <c r="E116" s="311"/>
      <c r="F116" s="311"/>
      <c r="G116" s="311"/>
      <c r="H116" s="84">
        <f>SUM(H113:H115)+H109</f>
        <v>0.15529999999999999</v>
      </c>
      <c r="I116" s="39" t="e">
        <f>SUM(I113:I115)+I109</f>
        <v>#REF!</v>
      </c>
      <c r="J116" s="25"/>
    </row>
    <row r="117" spans="1:10" ht="15" customHeight="1">
      <c r="A117" s="283" t="s">
        <v>153</v>
      </c>
      <c r="B117" s="283"/>
      <c r="C117" s="283"/>
      <c r="D117" s="283"/>
      <c r="E117" s="283"/>
      <c r="F117" s="283"/>
      <c r="G117" s="283"/>
      <c r="H117" s="283"/>
      <c r="I117" s="283"/>
    </row>
    <row r="118" spans="1:10" ht="15" customHeight="1">
      <c r="A118" s="283" t="s">
        <v>154</v>
      </c>
      <c r="B118" s="283"/>
      <c r="C118" s="283"/>
      <c r="D118" s="283"/>
      <c r="E118" s="283"/>
      <c r="F118" s="283"/>
      <c r="G118" s="283"/>
      <c r="H118" s="283"/>
      <c r="I118" s="283"/>
    </row>
    <row r="119" spans="1:10" ht="15" customHeight="1">
      <c r="A119" s="312" t="s">
        <v>155</v>
      </c>
      <c r="B119" s="312"/>
      <c r="C119" s="312"/>
      <c r="D119" s="312"/>
      <c r="E119" s="312"/>
      <c r="F119" s="312"/>
      <c r="G119" s="312"/>
      <c r="H119" s="312"/>
      <c r="I119" s="312"/>
    </row>
    <row r="121" spans="1:10" ht="15" customHeight="1">
      <c r="A121" s="22"/>
      <c r="B121" s="284" t="s">
        <v>156</v>
      </c>
      <c r="C121" s="284"/>
      <c r="D121" s="284"/>
      <c r="E121" s="284"/>
      <c r="F121" s="284"/>
      <c r="G121" s="284"/>
      <c r="H121" s="284"/>
      <c r="I121" s="55" t="s">
        <v>47</v>
      </c>
      <c r="J121" s="11"/>
    </row>
    <row r="122" spans="1:10" ht="15" customHeight="1">
      <c r="A122" s="41" t="s">
        <v>4</v>
      </c>
      <c r="B122" s="275" t="s">
        <v>157</v>
      </c>
      <c r="C122" s="275"/>
      <c r="D122" s="275"/>
      <c r="E122" s="275"/>
      <c r="F122" s="275"/>
      <c r="G122" s="275"/>
      <c r="H122" s="275"/>
      <c r="I122" s="57">
        <f>I30</f>
        <v>2647.2550000000001</v>
      </c>
      <c r="J122" s="11"/>
    </row>
    <row r="123" spans="1:10" ht="15" customHeight="1">
      <c r="A123" s="41" t="s">
        <v>29</v>
      </c>
      <c r="B123" s="275" t="s">
        <v>158</v>
      </c>
      <c r="C123" s="275"/>
      <c r="D123" s="275"/>
      <c r="E123" s="275"/>
      <c r="F123" s="275"/>
      <c r="G123" s="275"/>
      <c r="H123" s="275"/>
      <c r="I123" s="57">
        <f>I41</f>
        <v>527.11900000000014</v>
      </c>
      <c r="J123" s="11"/>
    </row>
    <row r="124" spans="1:10" ht="15" customHeight="1">
      <c r="A124" s="10" t="s">
        <v>13</v>
      </c>
      <c r="B124" s="275" t="s">
        <v>159</v>
      </c>
      <c r="C124" s="275"/>
      <c r="D124" s="275"/>
      <c r="E124" s="275"/>
      <c r="F124" s="275"/>
      <c r="G124" s="275"/>
      <c r="H124" s="275"/>
      <c r="I124" s="57" t="e">
        <f>I50</f>
        <v>#REF!</v>
      </c>
      <c r="J124" s="11"/>
    </row>
    <row r="125" spans="1:10" ht="15" customHeight="1">
      <c r="A125" s="10" t="s">
        <v>35</v>
      </c>
      <c r="B125" s="275" t="s">
        <v>160</v>
      </c>
      <c r="C125" s="275"/>
      <c r="D125" s="275"/>
      <c r="E125" s="275"/>
      <c r="F125" s="275"/>
      <c r="G125" s="275"/>
      <c r="H125" s="275"/>
      <c r="I125" s="57">
        <f>SUM(I65,I75,I87,I100)</f>
        <v>1733.9895739999997</v>
      </c>
      <c r="J125" s="11"/>
    </row>
    <row r="126" spans="1:10" ht="15" customHeight="1">
      <c r="A126" s="288" t="s">
        <v>161</v>
      </c>
      <c r="B126" s="288"/>
      <c r="C126" s="288"/>
      <c r="D126" s="288"/>
      <c r="E126" s="288"/>
      <c r="F126" s="288"/>
      <c r="G126" s="288"/>
      <c r="H126" s="288"/>
      <c r="I126" s="86" t="e">
        <f>SUM(I122:I125)</f>
        <v>#REF!</v>
      </c>
      <c r="J126" s="11"/>
    </row>
    <row r="127" spans="1:10" ht="15" customHeight="1">
      <c r="A127" s="49" t="s">
        <v>68</v>
      </c>
      <c r="B127" s="275" t="s">
        <v>162</v>
      </c>
      <c r="C127" s="275"/>
      <c r="D127" s="275"/>
      <c r="E127" s="275"/>
      <c r="F127" s="275"/>
      <c r="G127" s="275"/>
      <c r="H127" s="275"/>
      <c r="I127" s="59" t="e">
        <f>I116</f>
        <v>#REF!</v>
      </c>
      <c r="J127" s="11"/>
    </row>
    <row r="128" spans="1:10" ht="15" customHeight="1">
      <c r="A128" s="276" t="s">
        <v>163</v>
      </c>
      <c r="B128" s="276"/>
      <c r="C128" s="276"/>
      <c r="D128" s="276"/>
      <c r="E128" s="276"/>
      <c r="F128" s="276"/>
      <c r="G128" s="276"/>
      <c r="H128" s="276"/>
      <c r="I128" s="60" t="e">
        <f>I126+I127</f>
        <v>#REF!</v>
      </c>
      <c r="J128" s="11"/>
    </row>
    <row r="130" spans="1:12" ht="15" customHeight="1">
      <c r="A130" s="312" t="s">
        <v>164</v>
      </c>
      <c r="B130" s="312"/>
      <c r="C130" s="312"/>
      <c r="D130" s="312"/>
      <c r="E130" s="312"/>
      <c r="F130" s="312"/>
      <c r="G130" s="312"/>
      <c r="H130" s="312"/>
      <c r="I130" s="312"/>
    </row>
    <row r="131" spans="1:12">
      <c r="A131" s="8"/>
      <c r="B131" s="30"/>
      <c r="C131" s="30"/>
      <c r="D131" s="30"/>
      <c r="E131" s="30"/>
      <c r="F131" s="30"/>
      <c r="G131" s="8"/>
      <c r="H131" s="8"/>
      <c r="I131" s="8"/>
    </row>
    <row r="132" spans="1:12" ht="15" customHeight="1">
      <c r="A132" s="24"/>
      <c r="B132" s="341" t="s">
        <v>165</v>
      </c>
      <c r="C132" s="341"/>
      <c r="D132" s="341"/>
      <c r="E132" s="341"/>
      <c r="F132" s="341"/>
      <c r="G132" s="341"/>
      <c r="H132" s="311" t="s">
        <v>47</v>
      </c>
      <c r="I132" s="311"/>
      <c r="J132" s="11"/>
    </row>
    <row r="133" spans="1:12" ht="15" customHeight="1">
      <c r="A133" s="10"/>
      <c r="B133" s="289" t="s">
        <v>166</v>
      </c>
      <c r="C133" s="289"/>
      <c r="D133" s="289"/>
      <c r="E133" s="289"/>
      <c r="F133" s="289"/>
      <c r="G133" s="289"/>
      <c r="H133" s="342"/>
      <c r="I133" s="342"/>
      <c r="J133" s="11"/>
    </row>
    <row r="134" spans="1:12" ht="15" customHeight="1">
      <c r="A134" s="10" t="s">
        <v>4</v>
      </c>
      <c r="B134" s="285" t="s">
        <v>167</v>
      </c>
      <c r="C134" s="285"/>
      <c r="D134" s="285"/>
      <c r="E134" s="285"/>
      <c r="F134" s="285"/>
      <c r="G134" s="285"/>
      <c r="H134" s="342"/>
      <c r="I134" s="342"/>
      <c r="J134" s="11"/>
    </row>
    <row r="135" spans="1:12" ht="15" customHeight="1">
      <c r="A135" s="10" t="s">
        <v>29</v>
      </c>
      <c r="B135" s="285" t="s">
        <v>168</v>
      </c>
      <c r="C135" s="285"/>
      <c r="D135" s="285"/>
      <c r="E135" s="285"/>
      <c r="F135" s="285"/>
      <c r="G135" s="285"/>
      <c r="H135" s="340" t="e">
        <f>I128</f>
        <v>#REF!</v>
      </c>
      <c r="I135" s="340"/>
      <c r="J135" s="11"/>
    </row>
    <row r="136" spans="1:12" ht="24.95" customHeight="1">
      <c r="A136" s="10" t="s">
        <v>13</v>
      </c>
      <c r="B136" s="285" t="s">
        <v>169</v>
      </c>
      <c r="C136" s="285"/>
      <c r="D136" s="285"/>
      <c r="E136" s="285"/>
      <c r="F136" s="285"/>
      <c r="G136" s="285"/>
      <c r="H136" s="340" t="e">
        <f>H135*12</f>
        <v>#REF!</v>
      </c>
      <c r="I136" s="340"/>
      <c r="J136" s="11"/>
      <c r="K136" s="96"/>
    </row>
    <row r="137" spans="1:12" ht="15" customHeight="1">
      <c r="A137" s="325" t="s">
        <v>170</v>
      </c>
      <c r="B137" s="325"/>
      <c r="C137" s="325"/>
      <c r="D137" s="325"/>
      <c r="E137" s="325"/>
      <c r="F137" s="325"/>
      <c r="G137" s="325"/>
      <c r="H137" s="325"/>
      <c r="I137" s="325"/>
    </row>
    <row r="138" spans="1:12">
      <c r="H138" s="8"/>
      <c r="I138" s="8"/>
    </row>
    <row r="140" spans="1:12">
      <c r="A140" s="8"/>
      <c r="B140" s="30"/>
      <c r="C140" s="30"/>
      <c r="D140" s="30"/>
      <c r="E140" s="30"/>
      <c r="F140" s="30"/>
      <c r="G140" s="8"/>
      <c r="H140" s="8"/>
      <c r="I140" s="8"/>
    </row>
    <row r="141" spans="1:12">
      <c r="L141" s="97"/>
    </row>
    <row r="142" spans="1:12">
      <c r="A142" s="8"/>
    </row>
    <row r="143" spans="1:12">
      <c r="G143" s="98"/>
      <c r="H143" s="99"/>
      <c r="I143" s="100"/>
    </row>
    <row r="144" spans="1:12">
      <c r="F144" s="101"/>
      <c r="H144" s="99"/>
      <c r="I144" s="100"/>
    </row>
    <row r="145" spans="1:9">
      <c r="H145" s="99"/>
      <c r="I145" s="100"/>
    </row>
    <row r="146" spans="1:9">
      <c r="H146" s="99"/>
      <c r="I146" s="100"/>
    </row>
    <row r="147" spans="1:9">
      <c r="H147" s="99"/>
      <c r="I147" s="100"/>
    </row>
    <row r="148" spans="1:9">
      <c r="H148" s="99"/>
      <c r="I148" s="100"/>
    </row>
    <row r="149" spans="1:9">
      <c r="H149" s="99"/>
      <c r="I149" s="100"/>
    </row>
    <row r="150" spans="1:9">
      <c r="H150" s="99"/>
      <c r="I150" s="100"/>
    </row>
    <row r="151" spans="1:9">
      <c r="A151" s="99"/>
      <c r="H151" s="71"/>
      <c r="I151" s="102"/>
    </row>
    <row r="152" spans="1:9">
      <c r="A152" s="99"/>
      <c r="H152" s="71"/>
    </row>
    <row r="153" spans="1:9">
      <c r="A153" s="8"/>
    </row>
    <row r="154" spans="1:9">
      <c r="F154" s="101"/>
      <c r="H154" s="99"/>
      <c r="I154" s="31"/>
    </row>
    <row r="155" spans="1:9">
      <c r="H155" s="99"/>
      <c r="I155" s="31"/>
    </row>
    <row r="156" spans="1:9">
      <c r="H156" s="99"/>
      <c r="I156" s="31"/>
    </row>
    <row r="157" spans="1:9">
      <c r="H157" s="99"/>
      <c r="I157" s="31"/>
    </row>
    <row r="158" spans="1:9">
      <c r="H158" s="99"/>
      <c r="I158" s="31"/>
    </row>
    <row r="159" spans="1:9">
      <c r="G159" s="31"/>
      <c r="H159" s="99"/>
      <c r="I159" s="31"/>
    </row>
    <row r="160" spans="1:9">
      <c r="H160" s="99"/>
      <c r="I160" s="31"/>
    </row>
    <row r="161" spans="1:11">
      <c r="G161" s="99"/>
      <c r="H161" s="99"/>
      <c r="I161" s="31"/>
    </row>
    <row r="162" spans="1:11">
      <c r="A162" s="99"/>
      <c r="G162" s="99"/>
      <c r="H162" s="71"/>
      <c r="I162" s="102"/>
    </row>
    <row r="163" spans="1:11">
      <c r="A163" s="99"/>
      <c r="G163" s="99"/>
      <c r="H163" s="99"/>
    </row>
    <row r="164" spans="1:11">
      <c r="A164" s="8"/>
    </row>
    <row r="165" spans="1:11">
      <c r="H165" s="99"/>
      <c r="I165" s="100"/>
    </row>
    <row r="166" spans="1:11">
      <c r="H166" s="99"/>
      <c r="I166" s="100"/>
    </row>
    <row r="167" spans="1:11">
      <c r="H167" s="99"/>
      <c r="I167" s="100"/>
    </row>
    <row r="168" spans="1:11">
      <c r="H168" s="71"/>
      <c r="I168" s="102"/>
    </row>
    <row r="169" spans="1:11">
      <c r="H169" s="71"/>
      <c r="I169" s="102"/>
      <c r="J169" s="32"/>
      <c r="K169" s="103"/>
    </row>
    <row r="170" spans="1:11">
      <c r="A170" s="8"/>
      <c r="K170" s="103"/>
    </row>
    <row r="171" spans="1:11">
      <c r="F171" s="101"/>
      <c r="H171" s="71"/>
      <c r="I171" s="102"/>
      <c r="K171" s="103"/>
    </row>
    <row r="172" spans="1:11">
      <c r="A172" s="104"/>
      <c r="H172" s="99"/>
      <c r="I172" s="100"/>
      <c r="K172" s="103"/>
    </row>
    <row r="173" spans="1:11">
      <c r="A173" s="8"/>
      <c r="B173" s="30"/>
      <c r="C173" s="30"/>
      <c r="D173" s="30"/>
      <c r="E173" s="30"/>
      <c r="F173" s="30"/>
      <c r="G173" s="8"/>
      <c r="H173" s="71"/>
      <c r="I173" s="102"/>
      <c r="K173" s="103"/>
    </row>
    <row r="174" spans="1:11">
      <c r="I174" s="105"/>
      <c r="K174" s="103"/>
    </row>
    <row r="175" spans="1:11">
      <c r="A175" s="8"/>
      <c r="I175" s="102"/>
      <c r="K175" s="103"/>
    </row>
    <row r="176" spans="1:11">
      <c r="I176" s="31"/>
      <c r="K176" s="103"/>
    </row>
    <row r="177" spans="1:11">
      <c r="A177" s="8"/>
      <c r="B177" s="30"/>
      <c r="C177" s="30"/>
      <c r="D177" s="30"/>
      <c r="E177" s="30"/>
      <c r="F177" s="30"/>
      <c r="G177" s="8"/>
      <c r="H177" s="8"/>
      <c r="I177" s="8"/>
    </row>
    <row r="178" spans="1:11">
      <c r="A178" s="8"/>
      <c r="B178" s="30"/>
      <c r="C178" s="30"/>
      <c r="D178" s="30"/>
      <c r="E178" s="30"/>
      <c r="F178" s="30"/>
      <c r="G178" s="8"/>
      <c r="H178" s="8"/>
      <c r="I178" s="8"/>
    </row>
    <row r="179" spans="1:11">
      <c r="B179" s="30"/>
      <c r="I179" s="31"/>
    </row>
    <row r="180" spans="1:11">
      <c r="B180" s="30"/>
    </row>
    <row r="181" spans="1:11">
      <c r="H181" s="99"/>
      <c r="I181" s="100"/>
      <c r="K181" s="88">
        <f>4049.39/(1-0.0865)</f>
        <v>4432.8297755883959</v>
      </c>
    </row>
    <row r="182" spans="1:11">
      <c r="H182" s="99"/>
      <c r="I182" s="100"/>
    </row>
    <row r="183" spans="1:11">
      <c r="B183" s="30"/>
      <c r="H183" s="99"/>
      <c r="I183" s="102"/>
    </row>
    <row r="185" spans="1:11">
      <c r="B185" s="30"/>
    </row>
    <row r="186" spans="1:11">
      <c r="A186" s="8"/>
      <c r="B186" s="30"/>
      <c r="C186" s="30"/>
      <c r="D186" s="30"/>
      <c r="E186" s="30"/>
      <c r="F186" s="30"/>
      <c r="G186" s="8"/>
      <c r="H186" s="71"/>
      <c r="I186" s="106"/>
    </row>
    <row r="187" spans="1:11">
      <c r="H187" s="107"/>
      <c r="I187" s="108"/>
    </row>
    <row r="188" spans="1:11">
      <c r="H188" s="108"/>
      <c r="I188" s="31"/>
    </row>
    <row r="189" spans="1:11">
      <c r="H189" s="108"/>
      <c r="I189" s="31"/>
      <c r="K189" s="109">
        <f>SUM(I213:I215,J211)</f>
        <v>0</v>
      </c>
    </row>
    <row r="190" spans="1:11">
      <c r="A190" s="8"/>
      <c r="H190" s="108"/>
      <c r="I190" s="31"/>
    </row>
    <row r="191" spans="1:11">
      <c r="H191" s="108"/>
      <c r="I191" s="31"/>
    </row>
    <row r="192" spans="1:11">
      <c r="H192" s="108"/>
      <c r="I192" s="31"/>
    </row>
    <row r="193" spans="1:10">
      <c r="H193" s="108"/>
      <c r="I193" s="31"/>
      <c r="J193" s="110"/>
    </row>
    <row r="194" spans="1:10">
      <c r="H194" s="108"/>
      <c r="I194" s="31"/>
      <c r="J194" s="110"/>
    </row>
    <row r="195" spans="1:10">
      <c r="H195" s="106"/>
      <c r="I195" s="31"/>
      <c r="J195" s="110"/>
    </row>
    <row r="196" spans="1:10">
      <c r="B196" s="30"/>
      <c r="C196" s="30"/>
      <c r="D196" s="30"/>
      <c r="E196" s="30"/>
      <c r="F196" s="30"/>
      <c r="G196" s="8"/>
      <c r="H196" s="71"/>
      <c r="I196" s="102"/>
      <c r="J196" s="110"/>
    </row>
    <row r="197" spans="1:10">
      <c r="J197" s="110"/>
    </row>
    <row r="198" spans="1:10">
      <c r="A198" s="8"/>
      <c r="B198" s="30"/>
      <c r="C198" s="30"/>
      <c r="D198" s="30"/>
      <c r="E198" s="30"/>
      <c r="F198" s="30"/>
      <c r="G198" s="8"/>
      <c r="H198" s="8"/>
      <c r="I198" s="8"/>
      <c r="J198" s="110"/>
    </row>
    <row r="199" spans="1:10">
      <c r="A199" s="8"/>
      <c r="B199" s="30"/>
      <c r="C199" s="30"/>
      <c r="D199" s="30"/>
      <c r="E199" s="30"/>
      <c r="F199" s="30"/>
      <c r="G199" s="8"/>
      <c r="H199" s="8"/>
      <c r="I199" s="8"/>
      <c r="J199" s="110"/>
    </row>
    <row r="200" spans="1:10">
      <c r="A200" s="8"/>
      <c r="B200" s="30"/>
      <c r="C200" s="30"/>
      <c r="D200" s="30"/>
      <c r="E200" s="30"/>
      <c r="F200" s="30"/>
      <c r="G200" s="8"/>
      <c r="H200" s="8"/>
      <c r="I200" s="8"/>
    </row>
    <row r="201" spans="1:10">
      <c r="A201" s="8"/>
      <c r="B201" s="30"/>
      <c r="C201" s="30"/>
      <c r="D201" s="30"/>
      <c r="E201" s="30"/>
      <c r="F201" s="30"/>
      <c r="G201" s="8"/>
      <c r="H201" s="8"/>
      <c r="I201" s="8"/>
    </row>
    <row r="202" spans="1:10">
      <c r="A202" s="8"/>
      <c r="H202" s="8"/>
      <c r="I202" s="31"/>
    </row>
    <row r="203" spans="1:10">
      <c r="A203" s="8"/>
      <c r="H203" s="8"/>
      <c r="I203" s="31"/>
    </row>
    <row r="204" spans="1:10">
      <c r="A204" s="8"/>
      <c r="H204" s="8"/>
      <c r="I204" s="31"/>
    </row>
    <row r="205" spans="1:10">
      <c r="A205" s="8"/>
      <c r="I205" s="102"/>
    </row>
    <row r="206" spans="1:10">
      <c r="A206" s="8"/>
      <c r="H206" s="99"/>
      <c r="I206" s="31"/>
    </row>
    <row r="207" spans="1:10">
      <c r="B207" s="30"/>
      <c r="C207" s="30"/>
      <c r="D207" s="30"/>
      <c r="E207" s="30"/>
      <c r="F207" s="30"/>
      <c r="G207" s="8"/>
      <c r="H207" s="8"/>
      <c r="I207" s="102"/>
    </row>
    <row r="208" spans="1:10">
      <c r="I208" s="105"/>
    </row>
    <row r="209" spans="1:10">
      <c r="J209" s="32"/>
    </row>
    <row r="211" spans="1:10">
      <c r="A211" s="8"/>
      <c r="B211" s="30"/>
      <c r="C211" s="30"/>
      <c r="D211" s="30"/>
      <c r="E211" s="30"/>
      <c r="F211" s="30"/>
      <c r="G211" s="8"/>
      <c r="H211" s="8"/>
      <c r="I211" s="8"/>
    </row>
    <row r="212" spans="1:10">
      <c r="B212" s="30"/>
      <c r="C212" s="30"/>
      <c r="D212" s="30"/>
      <c r="E212" s="30"/>
      <c r="F212" s="30"/>
      <c r="G212" s="8"/>
      <c r="H212" s="8"/>
      <c r="I212" s="8"/>
    </row>
    <row r="213" spans="1:10">
      <c r="I213" s="31"/>
    </row>
    <row r="214" spans="1:10">
      <c r="I214" s="31"/>
    </row>
    <row r="215" spans="1:10">
      <c r="I215" s="31"/>
    </row>
    <row r="216" spans="1:10">
      <c r="I216" s="31"/>
    </row>
    <row r="217" spans="1:10">
      <c r="B217" s="30"/>
      <c r="C217" s="30"/>
      <c r="D217" s="30"/>
      <c r="E217" s="30"/>
      <c r="F217" s="30"/>
      <c r="G217" s="8"/>
      <c r="H217" s="8"/>
      <c r="I217" s="76"/>
    </row>
    <row r="218" spans="1:10">
      <c r="I218" s="31"/>
    </row>
    <row r="219" spans="1:10">
      <c r="I219" s="76"/>
    </row>
    <row r="220" spans="1:10">
      <c r="B220" s="30"/>
      <c r="C220" s="30"/>
      <c r="D220" s="30"/>
      <c r="E220" s="30"/>
      <c r="F220" s="30"/>
      <c r="G220" s="8"/>
      <c r="I220" s="76"/>
    </row>
    <row r="222" spans="1:10">
      <c r="A222" s="8"/>
      <c r="B222" s="30"/>
      <c r="C222" s="30"/>
      <c r="D222" s="30"/>
      <c r="E222" s="30"/>
      <c r="F222" s="30"/>
      <c r="G222" s="8"/>
      <c r="H222" s="8"/>
      <c r="I222" s="8"/>
    </row>
  </sheetData>
  <mergeCells count="134">
    <mergeCell ref="A1:J1"/>
    <mergeCell ref="A2:J2"/>
    <mergeCell ref="A3:J3"/>
    <mergeCell ref="B4:J4"/>
    <mergeCell ref="A5:I5"/>
    <mergeCell ref="A6:D6"/>
    <mergeCell ref="E6:I6"/>
    <mergeCell ref="A7:D7"/>
    <mergeCell ref="A8:D8"/>
    <mergeCell ref="E8:I8"/>
    <mergeCell ref="A9:I9"/>
    <mergeCell ref="A10:J11"/>
    <mergeCell ref="B12:G12"/>
    <mergeCell ref="H12:I12"/>
    <mergeCell ref="B13:G13"/>
    <mergeCell ref="H13:I13"/>
    <mergeCell ref="B14:G14"/>
    <mergeCell ref="H14:I14"/>
    <mergeCell ref="B15:G15"/>
    <mergeCell ref="H15:I15"/>
    <mergeCell ref="A17:I17"/>
    <mergeCell ref="A19:I19"/>
    <mergeCell ref="B20:G20"/>
    <mergeCell ref="H20:I20"/>
    <mergeCell ref="B21:G21"/>
    <mergeCell ref="H21:I21"/>
    <mergeCell ref="B22:G22"/>
    <mergeCell ref="H22:I22"/>
    <mergeCell ref="B23:G23"/>
    <mergeCell ref="H23:I23"/>
    <mergeCell ref="A25:I25"/>
    <mergeCell ref="B27:G27"/>
    <mergeCell ref="B28:F28"/>
    <mergeCell ref="B29:F29"/>
    <mergeCell ref="B30:G30"/>
    <mergeCell ref="A32:I32"/>
    <mergeCell ref="B34:F34"/>
    <mergeCell ref="B35:F35"/>
    <mergeCell ref="B36:F36"/>
    <mergeCell ref="B37:F37"/>
    <mergeCell ref="B38:F38"/>
    <mergeCell ref="B39:F39"/>
    <mergeCell ref="B40:F40"/>
    <mergeCell ref="B41:G41"/>
    <mergeCell ref="A42:I42"/>
    <mergeCell ref="A44:I44"/>
    <mergeCell ref="B46:G46"/>
    <mergeCell ref="B47:G47"/>
    <mergeCell ref="B48:G48"/>
    <mergeCell ref="B49:G49"/>
    <mergeCell ref="B50:G50"/>
    <mergeCell ref="A51:I51"/>
    <mergeCell ref="A53:I53"/>
    <mergeCell ref="A55:I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A65:G65"/>
    <mergeCell ref="A66:I66"/>
    <mergeCell ref="A67:I67"/>
    <mergeCell ref="A69:I69"/>
    <mergeCell ref="B70:G70"/>
    <mergeCell ref="B71:G71"/>
    <mergeCell ref="B72:G72"/>
    <mergeCell ref="A73:G73"/>
    <mergeCell ref="B74:G74"/>
    <mergeCell ref="A75:G75"/>
    <mergeCell ref="A77:G77"/>
    <mergeCell ref="H77:I77"/>
    <mergeCell ref="A78:I78"/>
    <mergeCell ref="B79:G79"/>
    <mergeCell ref="B80:G80"/>
    <mergeCell ref="B81:G81"/>
    <mergeCell ref="B82:G82"/>
    <mergeCell ref="B83:G83"/>
    <mergeCell ref="B84:G84"/>
    <mergeCell ref="B85:G85"/>
    <mergeCell ref="A87:G87"/>
    <mergeCell ref="B88:G88"/>
    <mergeCell ref="H88:I88"/>
    <mergeCell ref="A89:I89"/>
    <mergeCell ref="B91:G91"/>
    <mergeCell ref="B92:G92"/>
    <mergeCell ref="B93:G93"/>
    <mergeCell ref="B94:G94"/>
    <mergeCell ref="B95:G95"/>
    <mergeCell ref="B96:G96"/>
    <mergeCell ref="B97:G97"/>
    <mergeCell ref="A98:G98"/>
    <mergeCell ref="B99:G99"/>
    <mergeCell ref="A100:G100"/>
    <mergeCell ref="A103:I103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114:G114"/>
    <mergeCell ref="D115:E115"/>
    <mergeCell ref="F115:G115"/>
    <mergeCell ref="A116:G116"/>
    <mergeCell ref="A117:I117"/>
    <mergeCell ref="A118:I118"/>
    <mergeCell ref="A119:I119"/>
    <mergeCell ref="B121:H121"/>
    <mergeCell ref="B122:H122"/>
    <mergeCell ref="B123:H123"/>
    <mergeCell ref="B124:H124"/>
    <mergeCell ref="B125:H125"/>
    <mergeCell ref="A126:H126"/>
    <mergeCell ref="B135:G135"/>
    <mergeCell ref="H135:I135"/>
    <mergeCell ref="B136:G136"/>
    <mergeCell ref="H136:I136"/>
    <mergeCell ref="A137:I137"/>
    <mergeCell ref="B127:H127"/>
    <mergeCell ref="A128:H128"/>
    <mergeCell ref="A130:I130"/>
    <mergeCell ref="B132:G132"/>
    <mergeCell ref="H132:I132"/>
    <mergeCell ref="B133:G133"/>
    <mergeCell ref="H133:I133"/>
    <mergeCell ref="B134:G134"/>
    <mergeCell ref="H134:I134"/>
  </mergeCells>
  <dataValidations count="1">
    <dataValidation type="list" allowBlank="1" showInputMessage="1" showErrorMessage="1" sqref="G29">
      <formula1>#REF!</formula1>
      <formula2>0</formula2>
    </dataValidation>
  </dataValidations>
  <pageMargins left="0.59027777777777801" right="0.39375000000000004" top="0.78750000000000009" bottom="0.78750000000000009" header="0.51180555555555496" footer="0.51180555555555496"/>
  <pageSetup paperSize="9" firstPageNumber="4294967295" fitToHeight="0" orientation="portrait" horizontalDpi="300" verticalDpi="300"/>
  <headerFooter>
    <oddFooter>&amp;L&amp;8&amp;F&amp;R&amp;D</oddFooter>
  </headerFooter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MJ66"/>
  <sheetViews>
    <sheetView topLeftCell="B49" zoomScale="120" workbookViewId="0">
      <selection activeCell="F70" sqref="F70"/>
    </sheetView>
  </sheetViews>
  <sheetFormatPr defaultColWidth="12.5703125" defaultRowHeight="12.75"/>
  <cols>
    <col min="1" max="1" width="10.5703125" customWidth="1"/>
    <col min="2" max="2" width="55.42578125" customWidth="1"/>
    <col min="3" max="3" width="17.28515625" customWidth="1"/>
    <col min="4" max="4" width="15.140625" customWidth="1"/>
    <col min="5" max="7" width="23.42578125" customWidth="1"/>
    <col min="8" max="8" width="14.7109375" customWidth="1"/>
    <col min="9" max="9" width="22.140625" customWidth="1"/>
    <col min="10" max="10" width="18" customWidth="1"/>
    <col min="11" max="11" width="15" customWidth="1"/>
    <col min="12" max="99" width="11.5703125" customWidth="1"/>
    <col min="1000" max="1024" width="13.5703125" customWidth="1"/>
  </cols>
  <sheetData>
    <row r="3" spans="1:1024" ht="15" customHeight="1">
      <c r="B3" s="347" t="s">
        <v>175</v>
      </c>
      <c r="C3" s="347"/>
      <c r="D3" s="347"/>
      <c r="E3" s="347"/>
      <c r="F3" s="347"/>
      <c r="G3" s="347"/>
      <c r="H3" s="347"/>
      <c r="I3" s="347"/>
      <c r="J3" s="347"/>
    </row>
    <row r="4" spans="1:1024" ht="15">
      <c r="B4" s="111"/>
      <c r="C4" s="111"/>
      <c r="D4" s="111"/>
    </row>
    <row r="5" spans="1:1024" ht="151.5">
      <c r="B5" s="112" t="s">
        <v>176</v>
      </c>
      <c r="C5" s="113" t="s">
        <v>177</v>
      </c>
      <c r="D5" s="113" t="s">
        <v>178</v>
      </c>
      <c r="E5" s="113" t="s">
        <v>179</v>
      </c>
      <c r="F5" s="114" t="s">
        <v>180</v>
      </c>
      <c r="G5" s="115" t="s">
        <v>181</v>
      </c>
      <c r="H5" s="116" t="s">
        <v>182</v>
      </c>
      <c r="I5" s="116" t="s">
        <v>183</v>
      </c>
      <c r="J5" s="116" t="s">
        <v>184</v>
      </c>
    </row>
    <row r="6" spans="1:1024" ht="15">
      <c r="B6" s="117" t="s">
        <v>185</v>
      </c>
      <c r="C6" s="118">
        <v>2</v>
      </c>
      <c r="D6" s="118">
        <v>2</v>
      </c>
      <c r="E6" s="118">
        <v>2</v>
      </c>
      <c r="F6" s="118">
        <v>2</v>
      </c>
      <c r="G6" s="118">
        <v>2</v>
      </c>
      <c r="H6" s="118">
        <v>2</v>
      </c>
      <c r="I6" s="118">
        <v>2</v>
      </c>
      <c r="J6" s="118">
        <v>2</v>
      </c>
    </row>
    <row r="7" spans="1:1024" ht="15">
      <c r="I7" s="119"/>
      <c r="J7" s="120"/>
    </row>
    <row r="8" spans="1:1024">
      <c r="B8" s="121" t="s">
        <v>186</v>
      </c>
    </row>
    <row r="9" spans="1:1024" hidden="1">
      <c r="A9" s="122" t="s">
        <v>187</v>
      </c>
      <c r="B9" s="123" t="s">
        <v>188</v>
      </c>
      <c r="C9" s="124" t="s">
        <v>189</v>
      </c>
      <c r="D9" s="124" t="s">
        <v>190</v>
      </c>
      <c r="E9" s="124" t="s">
        <v>191</v>
      </c>
      <c r="F9" s="124" t="s">
        <v>192</v>
      </c>
      <c r="G9" s="124" t="s">
        <v>193</v>
      </c>
      <c r="H9" s="124" t="s">
        <v>194</v>
      </c>
      <c r="I9" s="124" t="s">
        <v>195</v>
      </c>
      <c r="J9" s="124" t="s">
        <v>196</v>
      </c>
      <c r="K9" s="122" t="s">
        <v>197</v>
      </c>
      <c r="L9" s="122" t="s">
        <v>198</v>
      </c>
      <c r="M9" s="122" t="s">
        <v>199</v>
      </c>
      <c r="N9" s="122" t="s">
        <v>200</v>
      </c>
      <c r="O9" s="122" t="s">
        <v>201</v>
      </c>
      <c r="P9" s="122" t="s">
        <v>202</v>
      </c>
      <c r="Q9" s="122" t="s">
        <v>203</v>
      </c>
      <c r="R9" s="122" t="s">
        <v>204</v>
      </c>
      <c r="S9" s="122" t="s">
        <v>205</v>
      </c>
      <c r="T9" s="122" t="s">
        <v>206</v>
      </c>
      <c r="U9" s="122" t="s">
        <v>207</v>
      </c>
      <c r="V9" s="122" t="s">
        <v>208</v>
      </c>
      <c r="W9" s="122" t="s">
        <v>209</v>
      </c>
      <c r="X9" s="122" t="s">
        <v>210</v>
      </c>
      <c r="Y9" s="122" t="s">
        <v>211</v>
      </c>
      <c r="Z9" s="122" t="s">
        <v>212</v>
      </c>
      <c r="AA9" s="122" t="s">
        <v>213</v>
      </c>
      <c r="AB9" s="122" t="s">
        <v>214</v>
      </c>
      <c r="AC9" s="122" t="s">
        <v>215</v>
      </c>
      <c r="AD9" s="122" t="s">
        <v>216</v>
      </c>
      <c r="AE9" s="122" t="s">
        <v>217</v>
      </c>
      <c r="AF9" s="122" t="s">
        <v>218</v>
      </c>
      <c r="AG9" s="122" t="s">
        <v>219</v>
      </c>
      <c r="AH9" s="122" t="s">
        <v>220</v>
      </c>
      <c r="AI9" s="122" t="s">
        <v>221</v>
      </c>
      <c r="AJ9" s="122" t="s">
        <v>222</v>
      </c>
      <c r="AK9" s="122" t="s">
        <v>223</v>
      </c>
      <c r="AL9" s="122" t="s">
        <v>224</v>
      </c>
      <c r="AM9" s="122" t="s">
        <v>225</v>
      </c>
      <c r="AN9" s="122" t="s">
        <v>226</v>
      </c>
      <c r="AO9" s="122" t="s">
        <v>227</v>
      </c>
      <c r="AP9" s="122" t="s">
        <v>228</v>
      </c>
      <c r="AQ9" s="122" t="s">
        <v>229</v>
      </c>
      <c r="AR9" s="122" t="s">
        <v>230</v>
      </c>
      <c r="AS9" s="122" t="s">
        <v>231</v>
      </c>
      <c r="AT9" s="122" t="s">
        <v>232</v>
      </c>
      <c r="AU9" s="122" t="s">
        <v>233</v>
      </c>
      <c r="AV9" s="122" t="s">
        <v>234</v>
      </c>
      <c r="AW9" s="122" t="s">
        <v>235</v>
      </c>
      <c r="AX9" s="122" t="s">
        <v>236</v>
      </c>
      <c r="AY9" s="122" t="s">
        <v>237</v>
      </c>
      <c r="AZ9" s="122" t="s">
        <v>238</v>
      </c>
      <c r="BA9" s="122" t="s">
        <v>239</v>
      </c>
      <c r="BB9" s="122" t="s">
        <v>240</v>
      </c>
      <c r="BC9" s="122" t="s">
        <v>241</v>
      </c>
      <c r="BD9" s="122" t="s">
        <v>242</v>
      </c>
      <c r="BE9" s="122" t="s">
        <v>243</v>
      </c>
      <c r="BF9" s="122" t="s">
        <v>244</v>
      </c>
      <c r="BG9" s="122" t="s">
        <v>245</v>
      </c>
      <c r="BH9" s="122" t="s">
        <v>246</v>
      </c>
      <c r="BI9" s="122" t="s">
        <v>247</v>
      </c>
      <c r="BJ9" s="122" t="s">
        <v>248</v>
      </c>
      <c r="BK9" s="122" t="s">
        <v>249</v>
      </c>
      <c r="BL9" s="122" t="s">
        <v>250</v>
      </c>
      <c r="BM9" s="122" t="s">
        <v>251</v>
      </c>
      <c r="BN9" s="122" t="s">
        <v>252</v>
      </c>
      <c r="BO9" s="122" t="s">
        <v>253</v>
      </c>
      <c r="BP9" s="122" t="s">
        <v>254</v>
      </c>
      <c r="BQ9" s="122" t="s">
        <v>255</v>
      </c>
      <c r="BR9" s="122" t="s">
        <v>256</v>
      </c>
      <c r="BS9" s="122" t="s">
        <v>257</v>
      </c>
      <c r="BT9" s="122" t="s">
        <v>258</v>
      </c>
      <c r="BU9" s="122" t="s">
        <v>259</v>
      </c>
      <c r="BV9" s="122" t="s">
        <v>260</v>
      </c>
      <c r="BW9" s="122" t="s">
        <v>261</v>
      </c>
      <c r="BX9" s="122" t="s">
        <v>262</v>
      </c>
      <c r="BY9" s="122" t="s">
        <v>263</v>
      </c>
      <c r="BZ9" s="122" t="s">
        <v>264</v>
      </c>
      <c r="CA9" s="122" t="s">
        <v>265</v>
      </c>
      <c r="CB9" s="122" t="s">
        <v>266</v>
      </c>
      <c r="CC9" s="122" t="s">
        <v>267</v>
      </c>
      <c r="CD9" s="122" t="s">
        <v>268</v>
      </c>
      <c r="CE9" s="122" t="s">
        <v>269</v>
      </c>
      <c r="CF9" s="122" t="s">
        <v>270</v>
      </c>
      <c r="CG9" s="122" t="s">
        <v>271</v>
      </c>
      <c r="CH9" s="122" t="s">
        <v>272</v>
      </c>
      <c r="CI9" s="122" t="s">
        <v>273</v>
      </c>
      <c r="CJ9" s="122" t="s">
        <v>274</v>
      </c>
      <c r="CK9" s="122" t="s">
        <v>275</v>
      </c>
      <c r="CL9" s="122" t="s">
        <v>276</v>
      </c>
      <c r="CM9" s="122" t="s">
        <v>277</v>
      </c>
      <c r="CN9" s="122" t="s">
        <v>278</v>
      </c>
      <c r="CO9" s="122" t="s">
        <v>279</v>
      </c>
      <c r="CP9" s="122" t="s">
        <v>280</v>
      </c>
      <c r="CQ9" s="122" t="s">
        <v>281</v>
      </c>
      <c r="CR9" s="122" t="s">
        <v>282</v>
      </c>
      <c r="CS9" s="122" t="s">
        <v>283</v>
      </c>
      <c r="CT9" s="122" t="s">
        <v>284</v>
      </c>
      <c r="CU9" s="122" t="s">
        <v>285</v>
      </c>
      <c r="CV9" s="122" t="s">
        <v>286</v>
      </c>
      <c r="CW9" s="122" t="s">
        <v>287</v>
      </c>
      <c r="CX9" s="122" t="s">
        <v>288</v>
      </c>
      <c r="CY9" s="122" t="s">
        <v>289</v>
      </c>
      <c r="CZ9" s="122" t="s">
        <v>290</v>
      </c>
      <c r="DA9" s="122" t="s">
        <v>291</v>
      </c>
      <c r="DB9" s="122" t="s">
        <v>292</v>
      </c>
      <c r="DC9" s="122" t="s">
        <v>293</v>
      </c>
      <c r="DD9" s="122" t="s">
        <v>294</v>
      </c>
      <c r="DE9" s="122" t="s">
        <v>295</v>
      </c>
      <c r="DF9" s="122" t="s">
        <v>296</v>
      </c>
      <c r="DG9" s="122" t="s">
        <v>297</v>
      </c>
      <c r="DH9" s="122" t="s">
        <v>298</v>
      </c>
      <c r="DI9" s="122" t="s">
        <v>299</v>
      </c>
      <c r="DJ9" s="122" t="s">
        <v>300</v>
      </c>
      <c r="DK9" s="122" t="s">
        <v>301</v>
      </c>
      <c r="DL9" s="122" t="s">
        <v>302</v>
      </c>
      <c r="DM9" s="122" t="s">
        <v>303</v>
      </c>
      <c r="DN9" s="122" t="s">
        <v>304</v>
      </c>
      <c r="DO9" s="122" t="s">
        <v>305</v>
      </c>
      <c r="DP9" s="122" t="s">
        <v>306</v>
      </c>
      <c r="DQ9" s="122" t="s">
        <v>307</v>
      </c>
      <c r="DR9" s="122" t="s">
        <v>308</v>
      </c>
      <c r="DS9" s="122" t="s">
        <v>309</v>
      </c>
      <c r="DT9" s="122" t="s">
        <v>310</v>
      </c>
      <c r="DU9" s="122" t="s">
        <v>311</v>
      </c>
      <c r="DV9" s="122" t="s">
        <v>312</v>
      </c>
      <c r="DW9" s="122" t="s">
        <v>313</v>
      </c>
      <c r="DX9" s="122" t="s">
        <v>314</v>
      </c>
      <c r="DY9" s="122" t="s">
        <v>315</v>
      </c>
      <c r="DZ9" s="122" t="s">
        <v>316</v>
      </c>
      <c r="EA9" s="122" t="s">
        <v>317</v>
      </c>
      <c r="EB9" s="122" t="s">
        <v>318</v>
      </c>
      <c r="EC9" s="122" t="s">
        <v>319</v>
      </c>
      <c r="ED9" s="122" t="s">
        <v>320</v>
      </c>
      <c r="EE9" s="122" t="s">
        <v>321</v>
      </c>
      <c r="EF9" s="122" t="s">
        <v>322</v>
      </c>
      <c r="EG9" s="122" t="s">
        <v>323</v>
      </c>
      <c r="EH9" s="122" t="s">
        <v>324</v>
      </c>
      <c r="EI9" s="122" t="s">
        <v>325</v>
      </c>
      <c r="EJ9" s="122" t="s">
        <v>326</v>
      </c>
      <c r="EK9" s="122" t="s">
        <v>327</v>
      </c>
      <c r="EL9" s="122" t="s">
        <v>328</v>
      </c>
      <c r="EM9" s="122" t="s">
        <v>329</v>
      </c>
      <c r="EN9" s="122" t="s">
        <v>330</v>
      </c>
      <c r="EO9" s="122" t="s">
        <v>331</v>
      </c>
      <c r="EP9" s="122" t="s">
        <v>332</v>
      </c>
      <c r="EQ9" s="122" t="s">
        <v>333</v>
      </c>
      <c r="ER9" s="122" t="s">
        <v>334</v>
      </c>
      <c r="ES9" s="122" t="s">
        <v>335</v>
      </c>
      <c r="ET9" s="122" t="s">
        <v>336</v>
      </c>
      <c r="EU9" s="122" t="s">
        <v>337</v>
      </c>
      <c r="EV9" s="122" t="s">
        <v>338</v>
      </c>
      <c r="EW9" s="122" t="s">
        <v>339</v>
      </c>
      <c r="EX9" s="122" t="s">
        <v>340</v>
      </c>
      <c r="EY9" s="122" t="s">
        <v>341</v>
      </c>
      <c r="EZ9" s="122" t="s">
        <v>342</v>
      </c>
      <c r="FA9" s="122" t="s">
        <v>343</v>
      </c>
      <c r="FB9" s="122" t="s">
        <v>344</v>
      </c>
      <c r="FC9" s="122" t="s">
        <v>345</v>
      </c>
      <c r="FD9" s="122" t="s">
        <v>346</v>
      </c>
      <c r="FE9" s="122" t="s">
        <v>347</v>
      </c>
      <c r="FF9" s="122" t="s">
        <v>348</v>
      </c>
      <c r="FG9" s="122" t="s">
        <v>349</v>
      </c>
      <c r="FH9" s="122" t="s">
        <v>350</v>
      </c>
      <c r="FI9" s="122" t="s">
        <v>351</v>
      </c>
      <c r="FJ9" s="122" t="s">
        <v>352</v>
      </c>
      <c r="FK9" s="122" t="s">
        <v>353</v>
      </c>
      <c r="FL9" s="122" t="s">
        <v>354</v>
      </c>
      <c r="FM9" s="122" t="s">
        <v>355</v>
      </c>
      <c r="FN9" s="122" t="s">
        <v>356</v>
      </c>
      <c r="FO9" s="122" t="s">
        <v>357</v>
      </c>
      <c r="FP9" s="122" t="s">
        <v>358</v>
      </c>
      <c r="FQ9" s="122" t="s">
        <v>359</v>
      </c>
      <c r="FR9" s="122" t="s">
        <v>360</v>
      </c>
      <c r="FS9" s="122" t="s">
        <v>361</v>
      </c>
      <c r="FT9" s="122" t="s">
        <v>362</v>
      </c>
      <c r="FU9" s="122" t="s">
        <v>363</v>
      </c>
      <c r="FV9" s="122" t="s">
        <v>364</v>
      </c>
      <c r="FW9" s="122" t="s">
        <v>365</v>
      </c>
      <c r="FX9" s="122" t="s">
        <v>366</v>
      </c>
      <c r="FY9" s="122" t="s">
        <v>367</v>
      </c>
      <c r="FZ9" s="122" t="s">
        <v>368</v>
      </c>
      <c r="GA9" s="122" t="s">
        <v>369</v>
      </c>
      <c r="GB9" s="122" t="s">
        <v>370</v>
      </c>
      <c r="GC9" s="122" t="s">
        <v>371</v>
      </c>
      <c r="GD9" s="122" t="s">
        <v>372</v>
      </c>
      <c r="GE9" s="122" t="s">
        <v>373</v>
      </c>
      <c r="GF9" s="122" t="s">
        <v>374</v>
      </c>
      <c r="GG9" s="122" t="s">
        <v>375</v>
      </c>
      <c r="GH9" s="122" t="s">
        <v>376</v>
      </c>
      <c r="GI9" s="122" t="s">
        <v>377</v>
      </c>
      <c r="GJ9" s="122" t="s">
        <v>378</v>
      </c>
      <c r="GK9" s="122" t="s">
        <v>379</v>
      </c>
      <c r="GL9" s="122" t="s">
        <v>380</v>
      </c>
      <c r="GM9" s="122" t="s">
        <v>381</v>
      </c>
      <c r="GN9" s="122" t="s">
        <v>382</v>
      </c>
      <c r="GO9" s="122" t="s">
        <v>383</v>
      </c>
      <c r="GP9" s="122" t="s">
        <v>384</v>
      </c>
      <c r="GQ9" s="122" t="s">
        <v>385</v>
      </c>
      <c r="GR9" s="122" t="s">
        <v>386</v>
      </c>
      <c r="GS9" s="122" t="s">
        <v>387</v>
      </c>
      <c r="GT9" s="122" t="s">
        <v>388</v>
      </c>
      <c r="GU9" s="122" t="s">
        <v>389</v>
      </c>
      <c r="GV9" s="122" t="s">
        <v>390</v>
      </c>
      <c r="GW9" s="122" t="s">
        <v>391</v>
      </c>
      <c r="GX9" s="122" t="s">
        <v>392</v>
      </c>
      <c r="GY9" s="122" t="s">
        <v>393</v>
      </c>
      <c r="GZ9" s="122" t="s">
        <v>394</v>
      </c>
      <c r="HA9" s="122" t="s">
        <v>395</v>
      </c>
      <c r="HB9" s="122" t="s">
        <v>396</v>
      </c>
      <c r="HC9" s="122" t="s">
        <v>397</v>
      </c>
      <c r="HD9" s="122" t="s">
        <v>398</v>
      </c>
      <c r="HE9" s="122" t="s">
        <v>399</v>
      </c>
      <c r="HF9" s="122" t="s">
        <v>400</v>
      </c>
      <c r="HG9" s="122" t="s">
        <v>401</v>
      </c>
      <c r="HH9" s="122" t="s">
        <v>402</v>
      </c>
      <c r="HI9" s="122" t="s">
        <v>403</v>
      </c>
      <c r="HJ9" s="122" t="s">
        <v>404</v>
      </c>
      <c r="HK9" s="122" t="s">
        <v>405</v>
      </c>
      <c r="HL9" s="122" t="s">
        <v>406</v>
      </c>
      <c r="HM9" s="122" t="s">
        <v>407</v>
      </c>
      <c r="HN9" s="122" t="s">
        <v>408</v>
      </c>
      <c r="HO9" s="122" t="s">
        <v>409</v>
      </c>
      <c r="HP9" s="122" t="s">
        <v>410</v>
      </c>
      <c r="HQ9" s="122" t="s">
        <v>411</v>
      </c>
      <c r="HR9" s="122" t="s">
        <v>412</v>
      </c>
      <c r="HS9" s="122" t="s">
        <v>413</v>
      </c>
      <c r="HT9" s="122" t="s">
        <v>414</v>
      </c>
      <c r="HU9" s="122" t="s">
        <v>415</v>
      </c>
      <c r="HV9" s="122" t="s">
        <v>416</v>
      </c>
      <c r="HW9" s="122" t="s">
        <v>417</v>
      </c>
      <c r="HX9" s="122" t="s">
        <v>418</v>
      </c>
      <c r="HY9" s="122" t="s">
        <v>419</v>
      </c>
      <c r="HZ9" s="122" t="s">
        <v>420</v>
      </c>
      <c r="IA9" s="122" t="s">
        <v>421</v>
      </c>
      <c r="IB9" s="122" t="s">
        <v>422</v>
      </c>
      <c r="IC9" s="122" t="s">
        <v>423</v>
      </c>
      <c r="ID9" s="122" t="s">
        <v>424</v>
      </c>
      <c r="IE9" s="122" t="s">
        <v>425</v>
      </c>
      <c r="IF9" s="122" t="s">
        <v>426</v>
      </c>
      <c r="IG9" s="122" t="s">
        <v>427</v>
      </c>
      <c r="IH9" s="122" t="s">
        <v>428</v>
      </c>
      <c r="II9" s="122" t="s">
        <v>429</v>
      </c>
      <c r="IJ9" s="122" t="s">
        <v>430</v>
      </c>
      <c r="IK9" s="122" t="s">
        <v>431</v>
      </c>
      <c r="IL9" s="122" t="s">
        <v>432</v>
      </c>
      <c r="IM9" s="122" t="s">
        <v>433</v>
      </c>
      <c r="IN9" s="122" t="s">
        <v>434</v>
      </c>
      <c r="IO9" s="122" t="s">
        <v>435</v>
      </c>
      <c r="IP9" s="122" t="s">
        <v>436</v>
      </c>
      <c r="IQ9" s="122" t="s">
        <v>437</v>
      </c>
      <c r="IR9" s="122" t="s">
        <v>438</v>
      </c>
      <c r="IS9" s="122" t="s">
        <v>439</v>
      </c>
      <c r="IT9" s="122" t="s">
        <v>440</v>
      </c>
      <c r="IU9" s="122" t="s">
        <v>441</v>
      </c>
      <c r="IV9" s="122" t="s">
        <v>442</v>
      </c>
      <c r="IW9" s="122" t="s">
        <v>443</v>
      </c>
      <c r="IX9" s="122" t="s">
        <v>444</v>
      </c>
      <c r="IY9" s="122" t="s">
        <v>445</v>
      </c>
      <c r="IZ9" s="122" t="s">
        <v>446</v>
      </c>
      <c r="JA9" s="122" t="s">
        <v>447</v>
      </c>
      <c r="JB9" s="122" t="s">
        <v>448</v>
      </c>
      <c r="JC9" s="122" t="s">
        <v>449</v>
      </c>
      <c r="JD9" s="122" t="s">
        <v>450</v>
      </c>
      <c r="JE9" s="122" t="s">
        <v>451</v>
      </c>
      <c r="JF9" s="122" t="s">
        <v>452</v>
      </c>
      <c r="JG9" s="122" t="s">
        <v>453</v>
      </c>
      <c r="JH9" s="122" t="s">
        <v>454</v>
      </c>
      <c r="JI9" s="122" t="s">
        <v>455</v>
      </c>
      <c r="JJ9" s="122" t="s">
        <v>456</v>
      </c>
      <c r="JK9" s="122" t="s">
        <v>457</v>
      </c>
      <c r="JL9" s="122" t="s">
        <v>458</v>
      </c>
      <c r="JM9" s="122" t="s">
        <v>459</v>
      </c>
      <c r="JN9" s="122" t="s">
        <v>460</v>
      </c>
      <c r="JO9" s="122" t="s">
        <v>461</v>
      </c>
      <c r="JP9" s="122" t="s">
        <v>462</v>
      </c>
      <c r="JQ9" s="122" t="s">
        <v>463</v>
      </c>
      <c r="JR9" s="122" t="s">
        <v>464</v>
      </c>
      <c r="JS9" s="122" t="s">
        <v>465</v>
      </c>
      <c r="JT9" s="122" t="s">
        <v>466</v>
      </c>
      <c r="JU9" s="122" t="s">
        <v>467</v>
      </c>
      <c r="JV9" s="122" t="s">
        <v>468</v>
      </c>
      <c r="JW9" s="122" t="s">
        <v>469</v>
      </c>
      <c r="JX9" s="122" t="s">
        <v>470</v>
      </c>
      <c r="JY9" s="122" t="s">
        <v>471</v>
      </c>
      <c r="JZ9" s="122" t="s">
        <v>472</v>
      </c>
      <c r="KA9" s="122" t="s">
        <v>473</v>
      </c>
      <c r="KB9" s="122" t="s">
        <v>474</v>
      </c>
      <c r="KC9" s="122" t="s">
        <v>475</v>
      </c>
      <c r="KD9" s="122" t="s">
        <v>476</v>
      </c>
      <c r="KE9" s="122" t="s">
        <v>477</v>
      </c>
      <c r="KF9" s="122" t="s">
        <v>478</v>
      </c>
      <c r="KG9" s="122" t="s">
        <v>479</v>
      </c>
      <c r="KH9" s="122" t="s">
        <v>480</v>
      </c>
      <c r="KI9" s="122" t="s">
        <v>481</v>
      </c>
      <c r="KJ9" s="122" t="s">
        <v>482</v>
      </c>
      <c r="KK9" s="122" t="s">
        <v>483</v>
      </c>
      <c r="KL9" s="122" t="s">
        <v>484</v>
      </c>
      <c r="KM9" s="122" t="s">
        <v>485</v>
      </c>
      <c r="KN9" s="122" t="s">
        <v>486</v>
      </c>
      <c r="KO9" s="122" t="s">
        <v>487</v>
      </c>
      <c r="KP9" s="122" t="s">
        <v>488</v>
      </c>
      <c r="KQ9" s="122" t="s">
        <v>489</v>
      </c>
      <c r="KR9" s="122" t="s">
        <v>490</v>
      </c>
      <c r="KS9" s="122" t="s">
        <v>491</v>
      </c>
      <c r="KT9" s="122" t="s">
        <v>492</v>
      </c>
      <c r="KU9" s="122" t="s">
        <v>493</v>
      </c>
      <c r="KV9" s="122" t="s">
        <v>494</v>
      </c>
      <c r="KW9" s="122" t="s">
        <v>495</v>
      </c>
      <c r="KX9" s="122" t="s">
        <v>496</v>
      </c>
      <c r="KY9" s="122" t="s">
        <v>497</v>
      </c>
      <c r="KZ9" s="122" t="s">
        <v>498</v>
      </c>
      <c r="LA9" s="122" t="s">
        <v>499</v>
      </c>
      <c r="LB9" s="122" t="s">
        <v>500</v>
      </c>
      <c r="LC9" s="122" t="s">
        <v>501</v>
      </c>
      <c r="LD9" s="122" t="s">
        <v>502</v>
      </c>
      <c r="LE9" s="122" t="s">
        <v>503</v>
      </c>
      <c r="LF9" s="122" t="s">
        <v>504</v>
      </c>
      <c r="LG9" s="122" t="s">
        <v>505</v>
      </c>
      <c r="LH9" s="122" t="s">
        <v>506</v>
      </c>
      <c r="LI9" s="122" t="s">
        <v>507</v>
      </c>
      <c r="LJ9" s="122" t="s">
        <v>508</v>
      </c>
      <c r="LK9" s="122" t="s">
        <v>509</v>
      </c>
      <c r="LL9" s="122" t="s">
        <v>510</v>
      </c>
      <c r="LM9" s="122" t="s">
        <v>511</v>
      </c>
      <c r="LN9" s="122" t="s">
        <v>512</v>
      </c>
      <c r="LO9" s="122" t="s">
        <v>513</v>
      </c>
      <c r="LP9" s="122" t="s">
        <v>514</v>
      </c>
      <c r="LQ9" s="122" t="s">
        <v>515</v>
      </c>
      <c r="LR9" s="122" t="s">
        <v>516</v>
      </c>
      <c r="LS9" s="122" t="s">
        <v>517</v>
      </c>
      <c r="LT9" s="122" t="s">
        <v>518</v>
      </c>
      <c r="LU9" s="122" t="s">
        <v>519</v>
      </c>
      <c r="LV9" s="122" t="s">
        <v>520</v>
      </c>
      <c r="LW9" s="122" t="s">
        <v>521</v>
      </c>
      <c r="LX9" s="122" t="s">
        <v>522</v>
      </c>
      <c r="LY9" s="122" t="s">
        <v>523</v>
      </c>
      <c r="LZ9" s="122" t="s">
        <v>524</v>
      </c>
      <c r="MA9" s="122" t="s">
        <v>525</v>
      </c>
      <c r="MB9" s="122" t="s">
        <v>526</v>
      </c>
      <c r="MC9" s="122" t="s">
        <v>527</v>
      </c>
      <c r="MD9" s="122" t="s">
        <v>528</v>
      </c>
      <c r="ME9" s="122" t="s">
        <v>529</v>
      </c>
      <c r="MF9" s="122" t="s">
        <v>530</v>
      </c>
      <c r="MG9" s="122" t="s">
        <v>531</v>
      </c>
      <c r="MH9" s="122" t="s">
        <v>532</v>
      </c>
      <c r="MI9" s="122" t="s">
        <v>533</v>
      </c>
      <c r="MJ9" s="122" t="s">
        <v>534</v>
      </c>
      <c r="MK9" s="122" t="s">
        <v>535</v>
      </c>
      <c r="ML9" s="122" t="s">
        <v>536</v>
      </c>
      <c r="MM9" s="122" t="s">
        <v>537</v>
      </c>
      <c r="MN9" s="122" t="s">
        <v>538</v>
      </c>
      <c r="MO9" s="122" t="s">
        <v>539</v>
      </c>
      <c r="MP9" s="122" t="s">
        <v>540</v>
      </c>
      <c r="MQ9" s="122" t="s">
        <v>541</v>
      </c>
      <c r="MR9" s="122" t="s">
        <v>542</v>
      </c>
      <c r="MS9" s="122" t="s">
        <v>543</v>
      </c>
      <c r="MT9" s="122" t="s">
        <v>544</v>
      </c>
      <c r="MU9" s="122" t="s">
        <v>545</v>
      </c>
      <c r="MV9" s="122" t="s">
        <v>546</v>
      </c>
      <c r="MW9" s="122" t="s">
        <v>547</v>
      </c>
      <c r="MX9" s="122" t="s">
        <v>548</v>
      </c>
      <c r="MY9" s="122" t="s">
        <v>549</v>
      </c>
      <c r="MZ9" s="122" t="s">
        <v>550</v>
      </c>
      <c r="NA9" s="122" t="s">
        <v>551</v>
      </c>
      <c r="NB9" s="122" t="s">
        <v>552</v>
      </c>
      <c r="NC9" s="122" t="s">
        <v>553</v>
      </c>
      <c r="ND9" s="122" t="s">
        <v>554</v>
      </c>
      <c r="NE9" s="122" t="s">
        <v>555</v>
      </c>
      <c r="NF9" s="122" t="s">
        <v>556</v>
      </c>
      <c r="NG9" s="122" t="s">
        <v>557</v>
      </c>
      <c r="NH9" s="122" t="s">
        <v>558</v>
      </c>
      <c r="NI9" s="122" t="s">
        <v>559</v>
      </c>
      <c r="NJ9" s="122" t="s">
        <v>560</v>
      </c>
      <c r="NK9" s="122" t="s">
        <v>561</v>
      </c>
      <c r="NL9" s="122" t="s">
        <v>562</v>
      </c>
      <c r="NM9" s="122" t="s">
        <v>563</v>
      </c>
      <c r="NN9" s="122" t="s">
        <v>564</v>
      </c>
      <c r="NO9" s="122" t="s">
        <v>565</v>
      </c>
      <c r="NP9" s="122" t="s">
        <v>566</v>
      </c>
      <c r="NQ9" s="122" t="s">
        <v>567</v>
      </c>
      <c r="NR9" s="122" t="s">
        <v>568</v>
      </c>
      <c r="NS9" s="122" t="s">
        <v>569</v>
      </c>
      <c r="NT9" s="122" t="s">
        <v>570</v>
      </c>
      <c r="NU9" s="122" t="s">
        <v>571</v>
      </c>
      <c r="NV9" s="122" t="s">
        <v>572</v>
      </c>
      <c r="NW9" s="122" t="s">
        <v>573</v>
      </c>
      <c r="NX9" s="122" t="s">
        <v>574</v>
      </c>
      <c r="NY9" s="122" t="s">
        <v>575</v>
      </c>
      <c r="NZ9" s="122" t="s">
        <v>576</v>
      </c>
      <c r="OA9" s="122" t="s">
        <v>577</v>
      </c>
      <c r="OB9" s="122" t="s">
        <v>578</v>
      </c>
      <c r="OC9" s="122" t="s">
        <v>579</v>
      </c>
      <c r="OD9" s="122" t="s">
        <v>580</v>
      </c>
      <c r="OE9" s="122" t="s">
        <v>581</v>
      </c>
      <c r="OF9" s="122" t="s">
        <v>582</v>
      </c>
      <c r="OG9" s="122" t="s">
        <v>583</v>
      </c>
      <c r="OH9" s="122" t="s">
        <v>584</v>
      </c>
      <c r="OI9" s="122" t="s">
        <v>585</v>
      </c>
      <c r="OJ9" s="122" t="s">
        <v>586</v>
      </c>
      <c r="OK9" s="122" t="s">
        <v>587</v>
      </c>
      <c r="OL9" s="122" t="s">
        <v>588</v>
      </c>
      <c r="OM9" s="122" t="s">
        <v>589</v>
      </c>
      <c r="ON9" s="122" t="s">
        <v>590</v>
      </c>
      <c r="OO9" s="122" t="s">
        <v>591</v>
      </c>
      <c r="OP9" s="122" t="s">
        <v>592</v>
      </c>
      <c r="OQ9" s="122" t="s">
        <v>593</v>
      </c>
      <c r="OR9" s="122" t="s">
        <v>594</v>
      </c>
      <c r="OS9" s="122" t="s">
        <v>595</v>
      </c>
      <c r="OT9" s="122" t="s">
        <v>596</v>
      </c>
      <c r="OU9" s="122" t="s">
        <v>597</v>
      </c>
      <c r="OV9" s="122" t="s">
        <v>598</v>
      </c>
      <c r="OW9" s="122" t="s">
        <v>599</v>
      </c>
      <c r="OX9" s="122" t="s">
        <v>600</v>
      </c>
      <c r="OY9" s="122" t="s">
        <v>601</v>
      </c>
      <c r="OZ9" s="122" t="s">
        <v>602</v>
      </c>
      <c r="PA9" s="122" t="s">
        <v>603</v>
      </c>
      <c r="PB9" s="122" t="s">
        <v>604</v>
      </c>
      <c r="PC9" s="122" t="s">
        <v>605</v>
      </c>
      <c r="PD9" s="122" t="s">
        <v>606</v>
      </c>
      <c r="PE9" s="122" t="s">
        <v>607</v>
      </c>
      <c r="PF9" s="122" t="s">
        <v>608</v>
      </c>
      <c r="PG9" s="122" t="s">
        <v>609</v>
      </c>
      <c r="PH9" s="122" t="s">
        <v>610</v>
      </c>
      <c r="PI9" s="122" t="s">
        <v>611</v>
      </c>
      <c r="PJ9" s="122" t="s">
        <v>612</v>
      </c>
      <c r="PK9" s="122" t="s">
        <v>613</v>
      </c>
      <c r="PL9" s="122" t="s">
        <v>614</v>
      </c>
      <c r="PM9" s="122" t="s">
        <v>615</v>
      </c>
      <c r="PN9" s="122" t="s">
        <v>616</v>
      </c>
      <c r="PO9" s="122" t="s">
        <v>617</v>
      </c>
      <c r="PP9" s="122" t="s">
        <v>618</v>
      </c>
      <c r="PQ9" s="122" t="s">
        <v>619</v>
      </c>
      <c r="PR9" s="122" t="s">
        <v>620</v>
      </c>
      <c r="PS9" s="122" t="s">
        <v>621</v>
      </c>
      <c r="PT9" s="122" t="s">
        <v>622</v>
      </c>
      <c r="PU9" s="122" t="s">
        <v>623</v>
      </c>
      <c r="PV9" s="122" t="s">
        <v>624</v>
      </c>
      <c r="PW9" s="122" t="s">
        <v>625</v>
      </c>
      <c r="PX9" s="122" t="s">
        <v>626</v>
      </c>
      <c r="PY9" s="122" t="s">
        <v>627</v>
      </c>
      <c r="PZ9" s="122" t="s">
        <v>628</v>
      </c>
      <c r="QA9" s="122" t="s">
        <v>629</v>
      </c>
      <c r="QB9" s="122" t="s">
        <v>630</v>
      </c>
      <c r="QC9" s="122" t="s">
        <v>631</v>
      </c>
      <c r="QD9" s="122" t="s">
        <v>632</v>
      </c>
      <c r="QE9" s="122" t="s">
        <v>633</v>
      </c>
      <c r="QF9" s="122" t="s">
        <v>634</v>
      </c>
      <c r="QG9" s="122" t="s">
        <v>635</v>
      </c>
      <c r="QH9" s="122" t="s">
        <v>636</v>
      </c>
      <c r="QI9" s="122" t="s">
        <v>637</v>
      </c>
      <c r="QJ9" s="122" t="s">
        <v>638</v>
      </c>
      <c r="QK9" s="122" t="s">
        <v>639</v>
      </c>
      <c r="QL9" s="122" t="s">
        <v>640</v>
      </c>
      <c r="QM9" s="122" t="s">
        <v>641</v>
      </c>
      <c r="QN9" s="122" t="s">
        <v>642</v>
      </c>
      <c r="QO9" s="122" t="s">
        <v>643</v>
      </c>
      <c r="QP9" s="122" t="s">
        <v>644</v>
      </c>
      <c r="QQ9" s="122" t="s">
        <v>645</v>
      </c>
      <c r="QR9" s="122" t="s">
        <v>646</v>
      </c>
      <c r="QS9" s="122" t="s">
        <v>647</v>
      </c>
      <c r="QT9" s="122" t="s">
        <v>648</v>
      </c>
      <c r="QU9" s="122" t="s">
        <v>649</v>
      </c>
      <c r="QV9" s="122" t="s">
        <v>650</v>
      </c>
      <c r="QW9" s="122" t="s">
        <v>651</v>
      </c>
      <c r="QX9" s="122" t="s">
        <v>652</v>
      </c>
      <c r="QY9" s="122" t="s">
        <v>653</v>
      </c>
      <c r="QZ9" s="122" t="s">
        <v>654</v>
      </c>
      <c r="RA9" s="122" t="s">
        <v>655</v>
      </c>
      <c r="RB9" s="122" t="s">
        <v>656</v>
      </c>
      <c r="RC9" s="122" t="s">
        <v>657</v>
      </c>
      <c r="RD9" s="122" t="s">
        <v>658</v>
      </c>
      <c r="RE9" s="122" t="s">
        <v>659</v>
      </c>
      <c r="RF9" s="122" t="s">
        <v>660</v>
      </c>
      <c r="RG9" s="122" t="s">
        <v>661</v>
      </c>
      <c r="RH9" s="122" t="s">
        <v>662</v>
      </c>
      <c r="RI9" s="122" t="s">
        <v>663</v>
      </c>
      <c r="RJ9" s="122" t="s">
        <v>664</v>
      </c>
      <c r="RK9" s="122" t="s">
        <v>665</v>
      </c>
      <c r="RL9" s="122" t="s">
        <v>666</v>
      </c>
      <c r="RM9" s="122" t="s">
        <v>667</v>
      </c>
      <c r="RN9" s="122" t="s">
        <v>668</v>
      </c>
      <c r="RO9" s="122" t="s">
        <v>669</v>
      </c>
      <c r="RP9" s="122" t="s">
        <v>670</v>
      </c>
      <c r="RQ9" s="122" t="s">
        <v>671</v>
      </c>
      <c r="RR9" s="122" t="s">
        <v>672</v>
      </c>
      <c r="RS9" s="122" t="s">
        <v>673</v>
      </c>
      <c r="RT9" s="122" t="s">
        <v>674</v>
      </c>
      <c r="RU9" s="122" t="s">
        <v>675</v>
      </c>
      <c r="RV9" s="122" t="s">
        <v>676</v>
      </c>
      <c r="RW9" s="122" t="s">
        <v>677</v>
      </c>
      <c r="RX9" s="122" t="s">
        <v>678</v>
      </c>
      <c r="RY9" s="122" t="s">
        <v>679</v>
      </c>
      <c r="RZ9" s="122" t="s">
        <v>680</v>
      </c>
      <c r="SA9" s="122" t="s">
        <v>681</v>
      </c>
      <c r="SB9" s="122" t="s">
        <v>682</v>
      </c>
      <c r="SC9" s="122" t="s">
        <v>683</v>
      </c>
      <c r="SD9" s="122" t="s">
        <v>684</v>
      </c>
      <c r="SE9" s="122" t="s">
        <v>685</v>
      </c>
      <c r="SF9" s="122" t="s">
        <v>686</v>
      </c>
      <c r="SG9" s="122" t="s">
        <v>687</v>
      </c>
      <c r="SH9" s="122" t="s">
        <v>688</v>
      </c>
      <c r="SI9" s="122" t="s">
        <v>689</v>
      </c>
      <c r="SJ9" s="122" t="s">
        <v>690</v>
      </c>
      <c r="SK9" s="122" t="s">
        <v>691</v>
      </c>
      <c r="SL9" s="122" t="s">
        <v>692</v>
      </c>
      <c r="SM9" s="122" t="s">
        <v>693</v>
      </c>
      <c r="SN9" s="122" t="s">
        <v>694</v>
      </c>
      <c r="SO9" s="122" t="s">
        <v>695</v>
      </c>
      <c r="SP9" s="122" t="s">
        <v>696</v>
      </c>
      <c r="SQ9" s="122" t="s">
        <v>697</v>
      </c>
      <c r="SR9" s="122" t="s">
        <v>698</v>
      </c>
      <c r="SS9" s="122" t="s">
        <v>699</v>
      </c>
      <c r="ST9" s="122" t="s">
        <v>700</v>
      </c>
      <c r="SU9" s="122" t="s">
        <v>701</v>
      </c>
      <c r="SV9" s="122" t="s">
        <v>702</v>
      </c>
      <c r="SW9" s="122" t="s">
        <v>703</v>
      </c>
      <c r="SX9" s="122" t="s">
        <v>704</v>
      </c>
      <c r="SY9" s="122" t="s">
        <v>705</v>
      </c>
      <c r="SZ9" s="122" t="s">
        <v>706</v>
      </c>
      <c r="TA9" s="122" t="s">
        <v>707</v>
      </c>
      <c r="TB9" s="122" t="s">
        <v>708</v>
      </c>
      <c r="TC9" s="122" t="s">
        <v>709</v>
      </c>
      <c r="TD9" s="122" t="s">
        <v>710</v>
      </c>
      <c r="TE9" s="122" t="s">
        <v>711</v>
      </c>
      <c r="TF9" s="122" t="s">
        <v>712</v>
      </c>
      <c r="TG9" s="122" t="s">
        <v>713</v>
      </c>
      <c r="TH9" s="122" t="s">
        <v>714</v>
      </c>
      <c r="TI9" s="122" t="s">
        <v>715</v>
      </c>
      <c r="TJ9" s="122" t="s">
        <v>716</v>
      </c>
      <c r="TK9" s="122" t="s">
        <v>717</v>
      </c>
      <c r="TL9" s="122" t="s">
        <v>718</v>
      </c>
      <c r="TM9" s="122" t="s">
        <v>719</v>
      </c>
      <c r="TN9" s="122" t="s">
        <v>720</v>
      </c>
      <c r="TO9" s="122" t="s">
        <v>721</v>
      </c>
      <c r="TP9" s="122" t="s">
        <v>722</v>
      </c>
      <c r="TQ9" s="122" t="s">
        <v>723</v>
      </c>
      <c r="TR9" s="122" t="s">
        <v>724</v>
      </c>
      <c r="TS9" s="122" t="s">
        <v>725</v>
      </c>
      <c r="TT9" s="122" t="s">
        <v>726</v>
      </c>
      <c r="TU9" s="122" t="s">
        <v>727</v>
      </c>
      <c r="TV9" s="122" t="s">
        <v>728</v>
      </c>
      <c r="TW9" s="122" t="s">
        <v>729</v>
      </c>
      <c r="TX9" s="122" t="s">
        <v>730</v>
      </c>
      <c r="TY9" s="122" t="s">
        <v>731</v>
      </c>
      <c r="TZ9" s="122" t="s">
        <v>732</v>
      </c>
      <c r="UA9" s="122" t="s">
        <v>733</v>
      </c>
      <c r="UB9" s="122" t="s">
        <v>734</v>
      </c>
      <c r="UC9" s="122" t="s">
        <v>735</v>
      </c>
      <c r="UD9" s="122" t="s">
        <v>736</v>
      </c>
      <c r="UE9" s="122" t="s">
        <v>737</v>
      </c>
      <c r="UF9" s="122" t="s">
        <v>738</v>
      </c>
      <c r="UG9" s="122" t="s">
        <v>739</v>
      </c>
      <c r="UH9" s="122" t="s">
        <v>740</v>
      </c>
      <c r="UI9" s="122" t="s">
        <v>741</v>
      </c>
      <c r="UJ9" s="122" t="s">
        <v>742</v>
      </c>
      <c r="UK9" s="122" t="s">
        <v>743</v>
      </c>
      <c r="UL9" s="122" t="s">
        <v>744</v>
      </c>
      <c r="UM9" s="122" t="s">
        <v>745</v>
      </c>
      <c r="UN9" s="122" t="s">
        <v>746</v>
      </c>
      <c r="UO9" s="122" t="s">
        <v>747</v>
      </c>
      <c r="UP9" s="122" t="s">
        <v>748</v>
      </c>
      <c r="UQ9" s="122" t="s">
        <v>749</v>
      </c>
      <c r="UR9" s="122" t="s">
        <v>750</v>
      </c>
      <c r="US9" s="122" t="s">
        <v>751</v>
      </c>
      <c r="UT9" s="122" t="s">
        <v>752</v>
      </c>
      <c r="UU9" s="122" t="s">
        <v>753</v>
      </c>
      <c r="UV9" s="122" t="s">
        <v>754</v>
      </c>
      <c r="UW9" s="122" t="s">
        <v>755</v>
      </c>
      <c r="UX9" s="122" t="s">
        <v>756</v>
      </c>
      <c r="UY9" s="122" t="s">
        <v>757</v>
      </c>
      <c r="UZ9" s="122" t="s">
        <v>758</v>
      </c>
      <c r="VA9" s="122" t="s">
        <v>759</v>
      </c>
      <c r="VB9" s="122" t="s">
        <v>760</v>
      </c>
      <c r="VC9" s="122" t="s">
        <v>761</v>
      </c>
      <c r="VD9" s="122" t="s">
        <v>762</v>
      </c>
      <c r="VE9" s="122" t="s">
        <v>763</v>
      </c>
      <c r="VF9" s="122" t="s">
        <v>764</v>
      </c>
      <c r="VG9" s="122" t="s">
        <v>765</v>
      </c>
      <c r="VH9" s="122" t="s">
        <v>766</v>
      </c>
      <c r="VI9" s="122" t="s">
        <v>767</v>
      </c>
      <c r="VJ9" s="122" t="s">
        <v>768</v>
      </c>
      <c r="VK9" s="122" t="s">
        <v>769</v>
      </c>
      <c r="VL9" s="122" t="s">
        <v>770</v>
      </c>
      <c r="VM9" s="122" t="s">
        <v>771</v>
      </c>
      <c r="VN9" s="122" t="s">
        <v>772</v>
      </c>
      <c r="VO9" s="122" t="s">
        <v>773</v>
      </c>
      <c r="VP9" s="122" t="s">
        <v>774</v>
      </c>
      <c r="VQ9" s="122" t="s">
        <v>775</v>
      </c>
      <c r="VR9" s="122" t="s">
        <v>776</v>
      </c>
      <c r="VS9" s="122" t="s">
        <v>777</v>
      </c>
      <c r="VT9" s="122" t="s">
        <v>778</v>
      </c>
      <c r="VU9" s="122" t="s">
        <v>779</v>
      </c>
      <c r="VV9" s="122" t="s">
        <v>780</v>
      </c>
      <c r="VW9" s="122" t="s">
        <v>781</v>
      </c>
      <c r="VX9" s="122" t="s">
        <v>782</v>
      </c>
      <c r="VY9" s="122" t="s">
        <v>783</v>
      </c>
      <c r="VZ9" s="122" t="s">
        <v>784</v>
      </c>
      <c r="WA9" s="122" t="s">
        <v>785</v>
      </c>
      <c r="WB9" s="122" t="s">
        <v>786</v>
      </c>
      <c r="WC9" s="122" t="s">
        <v>787</v>
      </c>
      <c r="WD9" s="122" t="s">
        <v>788</v>
      </c>
      <c r="WE9" s="122" t="s">
        <v>789</v>
      </c>
      <c r="WF9" s="122" t="s">
        <v>790</v>
      </c>
      <c r="WG9" s="122" t="s">
        <v>791</v>
      </c>
      <c r="WH9" s="122" t="s">
        <v>792</v>
      </c>
      <c r="WI9" s="122" t="s">
        <v>793</v>
      </c>
      <c r="WJ9" s="122" t="s">
        <v>794</v>
      </c>
      <c r="WK9" s="122" t="s">
        <v>795</v>
      </c>
      <c r="WL9" s="122" t="s">
        <v>796</v>
      </c>
      <c r="WM9" s="122" t="s">
        <v>797</v>
      </c>
      <c r="WN9" s="122" t="s">
        <v>798</v>
      </c>
      <c r="WO9" s="122" t="s">
        <v>799</v>
      </c>
      <c r="WP9" s="122" t="s">
        <v>800</v>
      </c>
      <c r="WQ9" s="122" t="s">
        <v>801</v>
      </c>
      <c r="WR9" s="122" t="s">
        <v>802</v>
      </c>
      <c r="WS9" s="122" t="s">
        <v>803</v>
      </c>
      <c r="WT9" s="122" t="s">
        <v>804</v>
      </c>
      <c r="WU9" s="122" t="s">
        <v>805</v>
      </c>
      <c r="WV9" s="122" t="s">
        <v>806</v>
      </c>
      <c r="WW9" s="122" t="s">
        <v>807</v>
      </c>
      <c r="WX9" s="122" t="s">
        <v>808</v>
      </c>
      <c r="WY9" s="122" t="s">
        <v>809</v>
      </c>
      <c r="WZ9" s="122" t="s">
        <v>810</v>
      </c>
      <c r="XA9" s="122" t="s">
        <v>811</v>
      </c>
      <c r="XB9" s="122" t="s">
        <v>812</v>
      </c>
      <c r="XC9" s="122" t="s">
        <v>813</v>
      </c>
      <c r="XD9" s="122" t="s">
        <v>814</v>
      </c>
      <c r="XE9" s="122" t="s">
        <v>815</v>
      </c>
      <c r="XF9" s="122" t="s">
        <v>816</v>
      </c>
      <c r="XG9" s="122" t="s">
        <v>817</v>
      </c>
      <c r="XH9" s="122" t="s">
        <v>818</v>
      </c>
      <c r="XI9" s="122" t="s">
        <v>819</v>
      </c>
      <c r="XJ9" s="122" t="s">
        <v>820</v>
      </c>
      <c r="XK9" s="122" t="s">
        <v>821</v>
      </c>
      <c r="XL9" s="122" t="s">
        <v>822</v>
      </c>
      <c r="XM9" s="122" t="s">
        <v>823</v>
      </c>
      <c r="XN9" s="122" t="s">
        <v>824</v>
      </c>
      <c r="XO9" s="122" t="s">
        <v>825</v>
      </c>
      <c r="XP9" s="122" t="s">
        <v>826</v>
      </c>
      <c r="XQ9" s="122" t="s">
        <v>827</v>
      </c>
      <c r="XR9" s="122" t="s">
        <v>828</v>
      </c>
      <c r="XS9" s="122" t="s">
        <v>829</v>
      </c>
      <c r="XT9" s="122" t="s">
        <v>830</v>
      </c>
      <c r="XU9" s="122" t="s">
        <v>831</v>
      </c>
      <c r="XV9" s="122" t="s">
        <v>832</v>
      </c>
      <c r="XW9" s="122" t="s">
        <v>833</v>
      </c>
      <c r="XX9" s="122" t="s">
        <v>834</v>
      </c>
      <c r="XY9" s="122" t="s">
        <v>835</v>
      </c>
      <c r="XZ9" s="122" t="s">
        <v>836</v>
      </c>
      <c r="YA9" s="122" t="s">
        <v>837</v>
      </c>
      <c r="YB9" s="122" t="s">
        <v>838</v>
      </c>
      <c r="YC9" s="122" t="s">
        <v>839</v>
      </c>
      <c r="YD9" s="122" t="s">
        <v>840</v>
      </c>
      <c r="YE9" s="122" t="s">
        <v>841</v>
      </c>
      <c r="YF9" s="122" t="s">
        <v>842</v>
      </c>
      <c r="YG9" s="122" t="s">
        <v>843</v>
      </c>
      <c r="YH9" s="122" t="s">
        <v>844</v>
      </c>
      <c r="YI9" s="122" t="s">
        <v>845</v>
      </c>
      <c r="YJ9" s="122" t="s">
        <v>846</v>
      </c>
      <c r="YK9" s="122" t="s">
        <v>847</v>
      </c>
      <c r="YL9" s="122" t="s">
        <v>848</v>
      </c>
      <c r="YM9" s="122" t="s">
        <v>849</v>
      </c>
      <c r="YN9" s="122" t="s">
        <v>850</v>
      </c>
      <c r="YO9" s="122" t="s">
        <v>851</v>
      </c>
      <c r="YP9" s="122" t="s">
        <v>852</v>
      </c>
      <c r="YQ9" s="122" t="s">
        <v>853</v>
      </c>
      <c r="YR9" s="122" t="s">
        <v>854</v>
      </c>
      <c r="YS9" s="122" t="s">
        <v>855</v>
      </c>
      <c r="YT9" s="122" t="s">
        <v>856</v>
      </c>
      <c r="YU9" s="122" t="s">
        <v>857</v>
      </c>
      <c r="YV9" s="122" t="s">
        <v>858</v>
      </c>
      <c r="YW9" s="122" t="s">
        <v>859</v>
      </c>
      <c r="YX9" s="122" t="s">
        <v>860</v>
      </c>
      <c r="YY9" s="122" t="s">
        <v>861</v>
      </c>
      <c r="YZ9" s="122" t="s">
        <v>862</v>
      </c>
      <c r="ZA9" s="122" t="s">
        <v>863</v>
      </c>
      <c r="ZB9" s="122" t="s">
        <v>864</v>
      </c>
      <c r="ZC9" s="122" t="s">
        <v>865</v>
      </c>
      <c r="ZD9" s="122" t="s">
        <v>866</v>
      </c>
      <c r="ZE9" s="122" t="s">
        <v>867</v>
      </c>
      <c r="ZF9" s="122" t="s">
        <v>868</v>
      </c>
      <c r="ZG9" s="122" t="s">
        <v>869</v>
      </c>
      <c r="ZH9" s="122" t="s">
        <v>870</v>
      </c>
      <c r="ZI9" s="122" t="s">
        <v>871</v>
      </c>
      <c r="ZJ9" s="122" t="s">
        <v>872</v>
      </c>
      <c r="ZK9" s="122" t="s">
        <v>873</v>
      </c>
      <c r="ZL9" s="122" t="s">
        <v>874</v>
      </c>
      <c r="ZM9" s="122" t="s">
        <v>875</v>
      </c>
      <c r="ZN9" s="122" t="s">
        <v>876</v>
      </c>
      <c r="ZO9" s="122" t="s">
        <v>877</v>
      </c>
      <c r="ZP9" s="122" t="s">
        <v>878</v>
      </c>
      <c r="ZQ9" s="122" t="s">
        <v>879</v>
      </c>
      <c r="ZR9" s="122" t="s">
        <v>880</v>
      </c>
      <c r="ZS9" s="122" t="s">
        <v>881</v>
      </c>
      <c r="ZT9" s="122" t="s">
        <v>882</v>
      </c>
      <c r="ZU9" s="122" t="s">
        <v>883</v>
      </c>
      <c r="ZV9" s="122" t="s">
        <v>884</v>
      </c>
      <c r="ZW9" s="122" t="s">
        <v>885</v>
      </c>
      <c r="ZX9" s="122" t="s">
        <v>886</v>
      </c>
      <c r="ZY9" s="122" t="s">
        <v>887</v>
      </c>
      <c r="ZZ9" s="122" t="s">
        <v>888</v>
      </c>
      <c r="AAA9" s="122" t="s">
        <v>889</v>
      </c>
      <c r="AAB9" s="122" t="s">
        <v>890</v>
      </c>
      <c r="AAC9" s="122" t="s">
        <v>891</v>
      </c>
      <c r="AAD9" s="122" t="s">
        <v>892</v>
      </c>
      <c r="AAE9" s="122" t="s">
        <v>893</v>
      </c>
      <c r="AAF9" s="122" t="s">
        <v>894</v>
      </c>
      <c r="AAG9" s="122" t="s">
        <v>895</v>
      </c>
      <c r="AAH9" s="122" t="s">
        <v>896</v>
      </c>
      <c r="AAI9" s="122" t="s">
        <v>897</v>
      </c>
      <c r="AAJ9" s="122" t="s">
        <v>898</v>
      </c>
      <c r="AAK9" s="122" t="s">
        <v>899</v>
      </c>
      <c r="AAL9" s="122" t="s">
        <v>900</v>
      </c>
      <c r="AAM9" s="122" t="s">
        <v>901</v>
      </c>
      <c r="AAN9" s="122" t="s">
        <v>902</v>
      </c>
      <c r="AAO9" s="122" t="s">
        <v>903</v>
      </c>
      <c r="AAP9" s="122" t="s">
        <v>904</v>
      </c>
      <c r="AAQ9" s="122" t="s">
        <v>905</v>
      </c>
      <c r="AAR9" s="122" t="s">
        <v>906</v>
      </c>
      <c r="AAS9" s="122" t="s">
        <v>907</v>
      </c>
      <c r="AAT9" s="122" t="s">
        <v>908</v>
      </c>
      <c r="AAU9" s="122" t="s">
        <v>909</v>
      </c>
      <c r="AAV9" s="122" t="s">
        <v>910</v>
      </c>
      <c r="AAW9" s="122" t="s">
        <v>911</v>
      </c>
      <c r="AAX9" s="122" t="s">
        <v>912</v>
      </c>
      <c r="AAY9" s="122" t="s">
        <v>913</v>
      </c>
      <c r="AAZ9" s="122" t="s">
        <v>914</v>
      </c>
      <c r="ABA9" s="122" t="s">
        <v>915</v>
      </c>
      <c r="ABB9" s="122" t="s">
        <v>916</v>
      </c>
      <c r="ABC9" s="122" t="s">
        <v>917</v>
      </c>
      <c r="ABD9" s="122" t="s">
        <v>918</v>
      </c>
      <c r="ABE9" s="122" t="s">
        <v>919</v>
      </c>
      <c r="ABF9" s="122" t="s">
        <v>920</v>
      </c>
      <c r="ABG9" s="122" t="s">
        <v>921</v>
      </c>
      <c r="ABH9" s="122" t="s">
        <v>922</v>
      </c>
      <c r="ABI9" s="122" t="s">
        <v>923</v>
      </c>
      <c r="ABJ9" s="122" t="s">
        <v>924</v>
      </c>
      <c r="ABK9" s="122" t="s">
        <v>925</v>
      </c>
      <c r="ABL9" s="122" t="s">
        <v>926</v>
      </c>
      <c r="ABM9" s="122" t="s">
        <v>927</v>
      </c>
      <c r="ABN9" s="122" t="s">
        <v>928</v>
      </c>
      <c r="ABO9" s="122" t="s">
        <v>929</v>
      </c>
      <c r="ABP9" s="122" t="s">
        <v>930</v>
      </c>
      <c r="ABQ9" s="122" t="s">
        <v>931</v>
      </c>
      <c r="ABR9" s="122" t="s">
        <v>932</v>
      </c>
      <c r="ABS9" s="122" t="s">
        <v>933</v>
      </c>
      <c r="ABT9" s="122" t="s">
        <v>934</v>
      </c>
      <c r="ABU9" s="122" t="s">
        <v>935</v>
      </c>
      <c r="ABV9" s="122" t="s">
        <v>936</v>
      </c>
      <c r="ABW9" s="122" t="s">
        <v>937</v>
      </c>
      <c r="ABX9" s="122" t="s">
        <v>938</v>
      </c>
      <c r="ABY9" s="122" t="s">
        <v>939</v>
      </c>
      <c r="ABZ9" s="122" t="s">
        <v>940</v>
      </c>
      <c r="ACA9" s="122" t="s">
        <v>941</v>
      </c>
      <c r="ACB9" s="122" t="s">
        <v>942</v>
      </c>
      <c r="ACC9" s="122" t="s">
        <v>943</v>
      </c>
      <c r="ACD9" s="122" t="s">
        <v>944</v>
      </c>
      <c r="ACE9" s="122" t="s">
        <v>945</v>
      </c>
      <c r="ACF9" s="122" t="s">
        <v>946</v>
      </c>
      <c r="ACG9" s="122" t="s">
        <v>947</v>
      </c>
      <c r="ACH9" s="122" t="s">
        <v>948</v>
      </c>
      <c r="ACI9" s="122" t="s">
        <v>949</v>
      </c>
      <c r="ACJ9" s="122" t="s">
        <v>950</v>
      </c>
      <c r="ACK9" s="122" t="s">
        <v>951</v>
      </c>
      <c r="ACL9" s="122" t="s">
        <v>952</v>
      </c>
      <c r="ACM9" s="122" t="s">
        <v>953</v>
      </c>
      <c r="ACN9" s="122" t="s">
        <v>954</v>
      </c>
      <c r="ACO9" s="122" t="s">
        <v>955</v>
      </c>
      <c r="ACP9" s="122" t="s">
        <v>956</v>
      </c>
      <c r="ACQ9" s="122" t="s">
        <v>957</v>
      </c>
      <c r="ACR9" s="122" t="s">
        <v>958</v>
      </c>
      <c r="ACS9" s="122" t="s">
        <v>959</v>
      </c>
      <c r="ACT9" s="122" t="s">
        <v>960</v>
      </c>
      <c r="ACU9" s="122" t="s">
        <v>961</v>
      </c>
      <c r="ACV9" s="122" t="s">
        <v>962</v>
      </c>
      <c r="ACW9" s="122" t="s">
        <v>963</v>
      </c>
      <c r="ACX9" s="122" t="s">
        <v>964</v>
      </c>
      <c r="ACY9" s="122" t="s">
        <v>965</v>
      </c>
      <c r="ACZ9" s="122" t="s">
        <v>966</v>
      </c>
      <c r="ADA9" s="122" t="s">
        <v>967</v>
      </c>
      <c r="ADB9" s="122" t="s">
        <v>968</v>
      </c>
      <c r="ADC9" s="122" t="s">
        <v>969</v>
      </c>
      <c r="ADD9" s="122" t="s">
        <v>970</v>
      </c>
      <c r="ADE9" s="122" t="s">
        <v>971</v>
      </c>
      <c r="ADF9" s="122" t="s">
        <v>972</v>
      </c>
      <c r="ADG9" s="122" t="s">
        <v>973</v>
      </c>
      <c r="ADH9" s="122" t="s">
        <v>974</v>
      </c>
      <c r="ADI9" s="122" t="s">
        <v>975</v>
      </c>
      <c r="ADJ9" s="122" t="s">
        <v>976</v>
      </c>
      <c r="ADK9" s="122" t="s">
        <v>977</v>
      </c>
      <c r="ADL9" s="122" t="s">
        <v>978</v>
      </c>
      <c r="ADM9" s="122" t="s">
        <v>979</v>
      </c>
      <c r="ADN9" s="122" t="s">
        <v>980</v>
      </c>
      <c r="ADO9" s="122" t="s">
        <v>981</v>
      </c>
      <c r="ADP9" s="122" t="s">
        <v>982</v>
      </c>
      <c r="ADQ9" s="122" t="s">
        <v>983</v>
      </c>
      <c r="ADR9" s="122" t="s">
        <v>984</v>
      </c>
      <c r="ADS9" s="122" t="s">
        <v>985</v>
      </c>
      <c r="ADT9" s="122" t="s">
        <v>986</v>
      </c>
      <c r="ADU9" s="122" t="s">
        <v>987</v>
      </c>
      <c r="ADV9" s="122" t="s">
        <v>988</v>
      </c>
      <c r="ADW9" s="122" t="s">
        <v>989</v>
      </c>
      <c r="ADX9" s="122" t="s">
        <v>990</v>
      </c>
      <c r="ADY9" s="122" t="s">
        <v>991</v>
      </c>
      <c r="ADZ9" s="122" t="s">
        <v>992</v>
      </c>
      <c r="AEA9" s="122" t="s">
        <v>993</v>
      </c>
      <c r="AEB9" s="122" t="s">
        <v>994</v>
      </c>
      <c r="AEC9" s="122" t="s">
        <v>995</v>
      </c>
      <c r="AED9" s="122" t="s">
        <v>996</v>
      </c>
      <c r="AEE9" s="122" t="s">
        <v>997</v>
      </c>
      <c r="AEF9" s="122" t="s">
        <v>998</v>
      </c>
      <c r="AEG9" s="122" t="s">
        <v>999</v>
      </c>
      <c r="AEH9" s="122" t="s">
        <v>1000</v>
      </c>
      <c r="AEI9" s="122" t="s">
        <v>1001</v>
      </c>
      <c r="AEJ9" s="122" t="s">
        <v>1002</v>
      </c>
      <c r="AEK9" s="122" t="s">
        <v>1003</v>
      </c>
      <c r="AEL9" s="122" t="s">
        <v>1004</v>
      </c>
      <c r="AEM9" s="122" t="s">
        <v>1005</v>
      </c>
      <c r="AEN9" s="122" t="s">
        <v>1006</v>
      </c>
      <c r="AEO9" s="122" t="s">
        <v>1007</v>
      </c>
      <c r="AEP9" s="122" t="s">
        <v>1008</v>
      </c>
      <c r="AEQ9" s="122" t="s">
        <v>1009</v>
      </c>
      <c r="AER9" s="122" t="s">
        <v>1010</v>
      </c>
      <c r="AES9" s="122" t="s">
        <v>1011</v>
      </c>
      <c r="AET9" s="122" t="s">
        <v>1012</v>
      </c>
      <c r="AEU9" s="122" t="s">
        <v>1013</v>
      </c>
      <c r="AEV9" s="122" t="s">
        <v>1014</v>
      </c>
      <c r="AEW9" s="122" t="s">
        <v>1015</v>
      </c>
      <c r="AEX9" s="122" t="s">
        <v>1016</v>
      </c>
      <c r="AEY9" s="122" t="s">
        <v>1017</v>
      </c>
      <c r="AEZ9" s="122" t="s">
        <v>1018</v>
      </c>
      <c r="AFA9" s="122" t="s">
        <v>1019</v>
      </c>
      <c r="AFB9" s="122" t="s">
        <v>1020</v>
      </c>
      <c r="AFC9" s="122" t="s">
        <v>1021</v>
      </c>
      <c r="AFD9" s="122" t="s">
        <v>1022</v>
      </c>
      <c r="AFE9" s="122" t="s">
        <v>1023</v>
      </c>
      <c r="AFF9" s="122" t="s">
        <v>1024</v>
      </c>
      <c r="AFG9" s="122" t="s">
        <v>1025</v>
      </c>
      <c r="AFH9" s="122" t="s">
        <v>1026</v>
      </c>
      <c r="AFI9" s="122" t="s">
        <v>1027</v>
      </c>
      <c r="AFJ9" s="122" t="s">
        <v>1028</v>
      </c>
      <c r="AFK9" s="122" t="s">
        <v>1029</v>
      </c>
      <c r="AFL9" s="122" t="s">
        <v>1030</v>
      </c>
      <c r="AFM9" s="122" t="s">
        <v>1031</v>
      </c>
      <c r="AFN9" s="122" t="s">
        <v>1032</v>
      </c>
      <c r="AFO9" s="122" t="s">
        <v>1033</v>
      </c>
      <c r="AFP9" s="122" t="s">
        <v>1034</v>
      </c>
      <c r="AFQ9" s="122" t="s">
        <v>1035</v>
      </c>
      <c r="AFR9" s="122" t="s">
        <v>1036</v>
      </c>
      <c r="AFS9" s="122" t="s">
        <v>1037</v>
      </c>
      <c r="AFT9" s="122" t="s">
        <v>1038</v>
      </c>
      <c r="AFU9" s="122" t="s">
        <v>1039</v>
      </c>
      <c r="AFV9" s="122" t="s">
        <v>1040</v>
      </c>
      <c r="AFW9" s="122" t="s">
        <v>1041</v>
      </c>
      <c r="AFX9" s="122" t="s">
        <v>1042</v>
      </c>
      <c r="AFY9" s="122" t="s">
        <v>1043</v>
      </c>
      <c r="AFZ9" s="122" t="s">
        <v>1044</v>
      </c>
      <c r="AGA9" s="122" t="s">
        <v>1045</v>
      </c>
      <c r="AGB9" s="122" t="s">
        <v>1046</v>
      </c>
      <c r="AGC9" s="122" t="s">
        <v>1047</v>
      </c>
      <c r="AGD9" s="122" t="s">
        <v>1048</v>
      </c>
      <c r="AGE9" s="122" t="s">
        <v>1049</v>
      </c>
      <c r="AGF9" s="122" t="s">
        <v>1050</v>
      </c>
      <c r="AGG9" s="122" t="s">
        <v>1051</v>
      </c>
      <c r="AGH9" s="122" t="s">
        <v>1052</v>
      </c>
      <c r="AGI9" s="122" t="s">
        <v>1053</v>
      </c>
      <c r="AGJ9" s="122" t="s">
        <v>1054</v>
      </c>
      <c r="AGK9" s="122" t="s">
        <v>1055</v>
      </c>
      <c r="AGL9" s="122" t="s">
        <v>1056</v>
      </c>
      <c r="AGM9" s="122" t="s">
        <v>1057</v>
      </c>
      <c r="AGN9" s="122" t="s">
        <v>1058</v>
      </c>
      <c r="AGO9" s="122" t="s">
        <v>1059</v>
      </c>
      <c r="AGP9" s="122" t="s">
        <v>1060</v>
      </c>
      <c r="AGQ9" s="122" t="s">
        <v>1061</v>
      </c>
      <c r="AGR9" s="122" t="s">
        <v>1062</v>
      </c>
      <c r="AGS9" s="122" t="s">
        <v>1063</v>
      </c>
      <c r="AGT9" s="122" t="s">
        <v>1064</v>
      </c>
      <c r="AGU9" s="122" t="s">
        <v>1065</v>
      </c>
      <c r="AGV9" s="122" t="s">
        <v>1066</v>
      </c>
      <c r="AGW9" s="122" t="s">
        <v>1067</v>
      </c>
      <c r="AGX9" s="122" t="s">
        <v>1068</v>
      </c>
      <c r="AGY9" s="122" t="s">
        <v>1069</v>
      </c>
      <c r="AGZ9" s="122" t="s">
        <v>1070</v>
      </c>
      <c r="AHA9" s="122" t="s">
        <v>1071</v>
      </c>
      <c r="AHB9" s="122" t="s">
        <v>1072</v>
      </c>
      <c r="AHC9" s="122" t="s">
        <v>1073</v>
      </c>
      <c r="AHD9" s="122" t="s">
        <v>1074</v>
      </c>
      <c r="AHE9" s="122" t="s">
        <v>1075</v>
      </c>
      <c r="AHF9" s="122" t="s">
        <v>1076</v>
      </c>
      <c r="AHG9" s="122" t="s">
        <v>1077</v>
      </c>
      <c r="AHH9" s="122" t="s">
        <v>1078</v>
      </c>
      <c r="AHI9" s="122" t="s">
        <v>1079</v>
      </c>
      <c r="AHJ9" s="122" t="s">
        <v>1080</v>
      </c>
      <c r="AHK9" s="122" t="s">
        <v>1081</v>
      </c>
      <c r="AHL9" s="122" t="s">
        <v>1082</v>
      </c>
      <c r="AHM9" s="122" t="s">
        <v>1083</v>
      </c>
      <c r="AHN9" s="122" t="s">
        <v>1084</v>
      </c>
      <c r="AHO9" s="122" t="s">
        <v>1085</v>
      </c>
      <c r="AHP9" s="122" t="s">
        <v>1086</v>
      </c>
      <c r="AHQ9" s="122" t="s">
        <v>1087</v>
      </c>
      <c r="AHR9" s="122" t="s">
        <v>1088</v>
      </c>
      <c r="AHS9" s="122" t="s">
        <v>1089</v>
      </c>
      <c r="AHT9" s="122" t="s">
        <v>1090</v>
      </c>
      <c r="AHU9" s="122" t="s">
        <v>1091</v>
      </c>
      <c r="AHV9" s="122" t="s">
        <v>1092</v>
      </c>
      <c r="AHW9" s="122" t="s">
        <v>1093</v>
      </c>
      <c r="AHX9" s="122" t="s">
        <v>1094</v>
      </c>
      <c r="AHY9" s="122" t="s">
        <v>1095</v>
      </c>
      <c r="AHZ9" s="122" t="s">
        <v>1096</v>
      </c>
      <c r="AIA9" s="122" t="s">
        <v>1097</v>
      </c>
      <c r="AIB9" s="122" t="s">
        <v>1098</v>
      </c>
      <c r="AIC9" s="122" t="s">
        <v>1099</v>
      </c>
      <c r="AID9" s="122" t="s">
        <v>1100</v>
      </c>
      <c r="AIE9" s="122" t="s">
        <v>1101</v>
      </c>
      <c r="AIF9" s="122" t="s">
        <v>1102</v>
      </c>
      <c r="AIG9" s="122" t="s">
        <v>1103</v>
      </c>
      <c r="AIH9" s="122" t="s">
        <v>1104</v>
      </c>
      <c r="AII9" s="122" t="s">
        <v>1105</v>
      </c>
      <c r="AIJ9" s="122" t="s">
        <v>1106</v>
      </c>
      <c r="AIK9" s="122" t="s">
        <v>1107</v>
      </c>
      <c r="AIL9" s="122" t="s">
        <v>1108</v>
      </c>
      <c r="AIM9" s="122" t="s">
        <v>1109</v>
      </c>
      <c r="AIN9" s="122" t="s">
        <v>1110</v>
      </c>
      <c r="AIO9" s="122" t="s">
        <v>1111</v>
      </c>
      <c r="AIP9" s="122" t="s">
        <v>1112</v>
      </c>
      <c r="AIQ9" s="122" t="s">
        <v>1113</v>
      </c>
      <c r="AIR9" s="122" t="s">
        <v>1114</v>
      </c>
      <c r="AIS9" s="122" t="s">
        <v>1115</v>
      </c>
      <c r="AIT9" s="122" t="s">
        <v>1116</v>
      </c>
      <c r="AIU9" s="122" t="s">
        <v>1117</v>
      </c>
      <c r="AIV9" s="122" t="s">
        <v>1118</v>
      </c>
      <c r="AIW9" s="122" t="s">
        <v>1119</v>
      </c>
      <c r="AIX9" s="122" t="s">
        <v>1120</v>
      </c>
      <c r="AIY9" s="122" t="s">
        <v>1121</v>
      </c>
      <c r="AIZ9" s="122" t="s">
        <v>1122</v>
      </c>
      <c r="AJA9" s="122" t="s">
        <v>1123</v>
      </c>
      <c r="AJB9" s="122" t="s">
        <v>1124</v>
      </c>
      <c r="AJC9" s="122" t="s">
        <v>1125</v>
      </c>
      <c r="AJD9" s="122" t="s">
        <v>1126</v>
      </c>
      <c r="AJE9" s="122" t="s">
        <v>1127</v>
      </c>
      <c r="AJF9" s="122" t="s">
        <v>1128</v>
      </c>
      <c r="AJG9" s="122" t="s">
        <v>1129</v>
      </c>
      <c r="AJH9" s="122" t="s">
        <v>1130</v>
      </c>
      <c r="AJI9" s="122" t="s">
        <v>1131</v>
      </c>
      <c r="AJJ9" s="122" t="s">
        <v>1132</v>
      </c>
      <c r="AJK9" s="122" t="s">
        <v>1133</v>
      </c>
      <c r="AJL9" s="122" t="s">
        <v>1134</v>
      </c>
      <c r="AJM9" s="122" t="s">
        <v>1135</v>
      </c>
      <c r="AJN9" s="122" t="s">
        <v>1136</v>
      </c>
      <c r="AJO9" s="122" t="s">
        <v>1137</v>
      </c>
      <c r="AJP9" s="122" t="s">
        <v>1138</v>
      </c>
      <c r="AJQ9" s="122" t="s">
        <v>1139</v>
      </c>
      <c r="AJR9" s="122" t="s">
        <v>1140</v>
      </c>
      <c r="AJS9" s="122" t="s">
        <v>1141</v>
      </c>
      <c r="AJT9" s="122" t="s">
        <v>1142</v>
      </c>
      <c r="AJU9" s="122" t="s">
        <v>1143</v>
      </c>
      <c r="AJV9" s="122" t="s">
        <v>1144</v>
      </c>
      <c r="AJW9" s="122" t="s">
        <v>1145</v>
      </c>
      <c r="AJX9" s="122" t="s">
        <v>1146</v>
      </c>
      <c r="AJY9" s="122" t="s">
        <v>1147</v>
      </c>
      <c r="AJZ9" s="122" t="s">
        <v>1148</v>
      </c>
      <c r="AKA9" s="122" t="s">
        <v>1149</v>
      </c>
      <c r="AKB9" s="122" t="s">
        <v>1150</v>
      </c>
      <c r="AKC9" s="122" t="s">
        <v>1151</v>
      </c>
      <c r="AKD9" s="122" t="s">
        <v>1152</v>
      </c>
      <c r="AKE9" s="122" t="s">
        <v>1153</v>
      </c>
      <c r="AKF9" s="122" t="s">
        <v>1154</v>
      </c>
      <c r="AKG9" s="122" t="s">
        <v>1155</v>
      </c>
      <c r="AKH9" s="122" t="s">
        <v>1156</v>
      </c>
      <c r="AKI9" s="122" t="s">
        <v>1157</v>
      </c>
      <c r="AKJ9" s="122" t="s">
        <v>1158</v>
      </c>
      <c r="AKK9" s="122" t="s">
        <v>1159</v>
      </c>
      <c r="AKL9" s="122" t="s">
        <v>1160</v>
      </c>
      <c r="AKM9" s="122" t="s">
        <v>1161</v>
      </c>
      <c r="AKN9" s="122" t="s">
        <v>1162</v>
      </c>
      <c r="AKO9" s="122" t="s">
        <v>1163</v>
      </c>
      <c r="AKP9" s="122" t="s">
        <v>1164</v>
      </c>
      <c r="AKQ9" s="122" t="s">
        <v>1165</v>
      </c>
      <c r="AKR9" s="122" t="s">
        <v>1166</v>
      </c>
      <c r="AKS9" s="122" t="s">
        <v>1167</v>
      </c>
      <c r="AKT9" s="122" t="s">
        <v>1168</v>
      </c>
      <c r="AKU9" s="122" t="s">
        <v>1169</v>
      </c>
      <c r="AKV9" s="122" t="s">
        <v>1170</v>
      </c>
      <c r="AKW9" s="122" t="s">
        <v>1171</v>
      </c>
      <c r="AKX9" s="122" t="s">
        <v>1172</v>
      </c>
      <c r="AKY9" s="122" t="s">
        <v>1173</v>
      </c>
      <c r="AKZ9" s="122" t="s">
        <v>1174</v>
      </c>
      <c r="ALA9" s="122" t="s">
        <v>1175</v>
      </c>
      <c r="ALB9" s="122" t="s">
        <v>1176</v>
      </c>
      <c r="ALC9" s="122" t="s">
        <v>1177</v>
      </c>
      <c r="ALD9" s="122" t="s">
        <v>1178</v>
      </c>
      <c r="ALE9" s="122" t="s">
        <v>1179</v>
      </c>
      <c r="ALF9" s="122" t="s">
        <v>1180</v>
      </c>
      <c r="ALG9" s="122" t="s">
        <v>1181</v>
      </c>
      <c r="ALH9" s="122" t="s">
        <v>1182</v>
      </c>
      <c r="ALI9" s="122" t="s">
        <v>1183</v>
      </c>
      <c r="ALJ9" s="122" t="s">
        <v>1184</v>
      </c>
      <c r="ALK9" s="122" t="s">
        <v>1185</v>
      </c>
      <c r="ALL9" s="122" t="s">
        <v>1186</v>
      </c>
      <c r="ALM9" s="122" t="s">
        <v>1187</v>
      </c>
      <c r="ALN9" s="122" t="s">
        <v>1188</v>
      </c>
      <c r="ALO9" s="122" t="s">
        <v>1189</v>
      </c>
      <c r="ALP9" s="122" t="s">
        <v>1190</v>
      </c>
      <c r="ALQ9" s="122" t="s">
        <v>1191</v>
      </c>
      <c r="ALR9" s="122" t="s">
        <v>1192</v>
      </c>
      <c r="ALS9" s="122" t="s">
        <v>1193</v>
      </c>
      <c r="ALT9" s="122" t="s">
        <v>1194</v>
      </c>
      <c r="ALU9" s="122" t="s">
        <v>1195</v>
      </c>
      <c r="ALV9" s="122" t="s">
        <v>1196</v>
      </c>
      <c r="ALW9" s="122" t="s">
        <v>1197</v>
      </c>
      <c r="ALX9" s="122" t="s">
        <v>1198</v>
      </c>
      <c r="ALY9" s="122" t="s">
        <v>1199</v>
      </c>
      <c r="ALZ9" s="122" t="s">
        <v>1200</v>
      </c>
      <c r="AMA9" s="122" t="s">
        <v>1201</v>
      </c>
      <c r="AMB9" s="122" t="s">
        <v>1202</v>
      </c>
      <c r="AMC9" s="122" t="s">
        <v>1203</v>
      </c>
      <c r="AMD9" s="122" t="s">
        <v>1204</v>
      </c>
      <c r="AME9" s="122" t="s">
        <v>1205</v>
      </c>
      <c r="AMF9" s="122" t="s">
        <v>1206</v>
      </c>
      <c r="AMG9" s="122" t="s">
        <v>1207</v>
      </c>
      <c r="AMH9" s="122" t="s">
        <v>1208</v>
      </c>
      <c r="AMI9" s="122" t="s">
        <v>1209</v>
      </c>
      <c r="AMJ9" s="122" t="s">
        <v>1210</v>
      </c>
    </row>
    <row r="10" spans="1:1024" s="122" customFormat="1">
      <c r="B10" s="123" t="s">
        <v>1211</v>
      </c>
      <c r="C10" s="125">
        <v>117.82</v>
      </c>
      <c r="D10" s="125">
        <v>104.83</v>
      </c>
      <c r="E10" s="125">
        <v>17.91</v>
      </c>
      <c r="F10" s="125">
        <v>127.44</v>
      </c>
      <c r="G10" s="125">
        <v>39</v>
      </c>
      <c r="H10" s="125">
        <v>157.81</v>
      </c>
      <c r="I10" s="125">
        <v>15.8</v>
      </c>
      <c r="J10" s="125">
        <v>34.130000000000003</v>
      </c>
    </row>
    <row r="11" spans="1:1024" s="122" customFormat="1">
      <c r="B11" s="123" t="s">
        <v>1212</v>
      </c>
      <c r="C11" s="125"/>
      <c r="D11" s="125"/>
      <c r="E11" s="125">
        <v>15</v>
      </c>
      <c r="F11" s="125">
        <v>195.4</v>
      </c>
      <c r="G11" s="125"/>
      <c r="H11" s="125"/>
      <c r="I11" s="125"/>
      <c r="J11" s="125"/>
    </row>
    <row r="12" spans="1:1024" s="122" customFormat="1">
      <c r="B12" s="123" t="s">
        <v>1213</v>
      </c>
      <c r="C12" s="125"/>
      <c r="D12" s="125"/>
      <c r="E12" s="125"/>
      <c r="F12" s="125"/>
      <c r="G12" s="125"/>
      <c r="H12" s="125"/>
      <c r="I12" s="125"/>
      <c r="J12" s="125">
        <v>8</v>
      </c>
    </row>
    <row r="13" spans="1:1024" s="122" customFormat="1">
      <c r="B13" s="123" t="s">
        <v>1214</v>
      </c>
      <c r="C13" s="125"/>
      <c r="D13" s="125"/>
      <c r="E13" s="125"/>
      <c r="F13" s="125"/>
      <c r="G13" s="125"/>
      <c r="H13" s="125"/>
      <c r="I13" s="125">
        <v>29.37</v>
      </c>
      <c r="J13" s="125"/>
    </row>
    <row r="14" spans="1:1024" s="122" customFormat="1">
      <c r="B14" s="123" t="s">
        <v>1215</v>
      </c>
      <c r="C14" s="125">
        <v>125</v>
      </c>
      <c r="D14" s="125"/>
      <c r="E14" s="125"/>
      <c r="F14" s="125"/>
      <c r="G14" s="125"/>
      <c r="H14" s="125"/>
      <c r="I14" s="125"/>
      <c r="J14" s="125"/>
    </row>
    <row r="15" spans="1:1024" s="122" customFormat="1">
      <c r="B15" s="123" t="s">
        <v>1216</v>
      </c>
      <c r="C15" s="125"/>
      <c r="D15" s="125"/>
      <c r="E15" s="125"/>
      <c r="F15" s="125"/>
      <c r="G15" s="125">
        <v>34.9</v>
      </c>
      <c r="H15" s="125"/>
      <c r="I15" s="125"/>
      <c r="J15" s="125"/>
    </row>
    <row r="16" spans="1:1024" s="122" customFormat="1">
      <c r="B16" s="123" t="s">
        <v>1217</v>
      </c>
      <c r="C16" s="125"/>
      <c r="D16" s="126"/>
      <c r="E16" s="125"/>
      <c r="F16" s="125"/>
      <c r="G16" s="125">
        <v>73.5</v>
      </c>
      <c r="H16" s="125"/>
      <c r="I16" s="125"/>
      <c r="J16" s="125"/>
    </row>
    <row r="17" spans="2:11" s="122" customFormat="1">
      <c r="B17" s="123" t="s">
        <v>1218</v>
      </c>
      <c r="C17" s="125">
        <v>185</v>
      </c>
      <c r="D17" s="127">
        <v>203</v>
      </c>
      <c r="E17" s="125">
        <v>19</v>
      </c>
      <c r="F17" s="125"/>
      <c r="G17" s="125"/>
      <c r="H17" s="125">
        <v>191</v>
      </c>
      <c r="I17" s="125"/>
      <c r="J17" s="125"/>
    </row>
    <row r="18" spans="2:11" s="122" customFormat="1">
      <c r="B18" s="123" t="s">
        <v>1219</v>
      </c>
      <c r="C18" s="125"/>
      <c r="D18" s="127">
        <v>229</v>
      </c>
      <c r="E18" s="125"/>
      <c r="F18" s="125">
        <v>149.9</v>
      </c>
      <c r="G18" s="125">
        <v>43.74</v>
      </c>
      <c r="H18" s="125"/>
      <c r="I18" s="125"/>
      <c r="J18" s="125"/>
    </row>
    <row r="19" spans="2:11" s="122" customFormat="1">
      <c r="B19" s="123" t="s">
        <v>1220</v>
      </c>
      <c r="C19" s="125"/>
      <c r="D19" s="127"/>
      <c r="E19" s="125">
        <v>9.9</v>
      </c>
      <c r="F19" s="125"/>
      <c r="G19" s="125"/>
      <c r="H19" s="125">
        <v>179</v>
      </c>
      <c r="I19" s="125"/>
      <c r="J19" s="125"/>
    </row>
    <row r="20" spans="2:11" s="122" customFormat="1">
      <c r="B20" s="123" t="s">
        <v>1221</v>
      </c>
      <c r="C20" s="125"/>
      <c r="D20" s="127"/>
      <c r="E20" s="125"/>
      <c r="F20" s="125"/>
      <c r="G20" s="125"/>
      <c r="H20" s="125"/>
      <c r="I20" s="125">
        <v>28.9</v>
      </c>
      <c r="J20" s="125"/>
    </row>
    <row r="21" spans="2:11" s="122" customFormat="1">
      <c r="B21" s="123" t="s">
        <v>1222</v>
      </c>
      <c r="C21" s="125"/>
      <c r="D21" s="126"/>
      <c r="E21" s="125"/>
      <c r="F21" s="125"/>
      <c r="G21" s="125"/>
      <c r="H21" s="125"/>
      <c r="I21" s="125"/>
      <c r="J21" s="125">
        <v>15</v>
      </c>
    </row>
    <row r="22" spans="2:11" s="122" customFormat="1">
      <c r="B22" s="123" t="s">
        <v>1223</v>
      </c>
      <c r="C22" s="125">
        <v>147.5</v>
      </c>
      <c r="D22" s="125">
        <v>96</v>
      </c>
      <c r="E22" s="125"/>
      <c r="F22" s="125">
        <v>241.87</v>
      </c>
      <c r="G22" s="125"/>
      <c r="H22" s="125">
        <v>143.5</v>
      </c>
      <c r="I22" s="125">
        <v>29</v>
      </c>
      <c r="J22" s="125">
        <v>15</v>
      </c>
    </row>
    <row r="23" spans="2:11" s="122" customFormat="1" ht="15">
      <c r="B23" s="128"/>
      <c r="C23" s="129"/>
      <c r="D23" s="129"/>
      <c r="E23" s="129"/>
      <c r="F23" s="129"/>
      <c r="G23" s="129"/>
      <c r="H23" s="130"/>
      <c r="I23" s="130"/>
      <c r="J23" s="130"/>
      <c r="K23" s="131" t="s">
        <v>15</v>
      </c>
    </row>
    <row r="24" spans="2:11" s="122" customFormat="1" ht="15">
      <c r="B24" s="132" t="s">
        <v>1224</v>
      </c>
      <c r="C24" s="133">
        <f t="shared" ref="C24:J24" si="0">AVERAGE(C10:C22)</f>
        <v>143.82999999999998</v>
      </c>
      <c r="D24" s="133">
        <f t="shared" si="0"/>
        <v>158.20749999999998</v>
      </c>
      <c r="E24" s="133">
        <f t="shared" si="0"/>
        <v>15.452499999999999</v>
      </c>
      <c r="F24" s="133">
        <f t="shared" si="0"/>
        <v>178.6525</v>
      </c>
      <c r="G24" s="133">
        <f t="shared" si="0"/>
        <v>47.785000000000004</v>
      </c>
      <c r="H24" s="133">
        <f t="shared" si="0"/>
        <v>167.82749999999999</v>
      </c>
      <c r="I24" s="133">
        <f t="shared" si="0"/>
        <v>25.767499999999998</v>
      </c>
      <c r="J24" s="133">
        <f t="shared" si="0"/>
        <v>18.032499999999999</v>
      </c>
      <c r="K24" s="134">
        <f t="shared" ref="K24:K26" si="1">SUM(C24:J24)</f>
        <v>755.55499999999995</v>
      </c>
    </row>
    <row r="25" spans="2:11" s="122" customFormat="1" ht="15">
      <c r="B25" s="132" t="s">
        <v>1225</v>
      </c>
      <c r="C25" s="133">
        <f t="shared" ref="C25:J25" si="2">C24*C6</f>
        <v>287.65999999999997</v>
      </c>
      <c r="D25" s="133">
        <f t="shared" si="2"/>
        <v>316.41499999999996</v>
      </c>
      <c r="E25" s="133">
        <f t="shared" si="2"/>
        <v>30.904999999999998</v>
      </c>
      <c r="F25" s="133">
        <f t="shared" si="2"/>
        <v>357.30500000000001</v>
      </c>
      <c r="G25" s="133">
        <f t="shared" si="2"/>
        <v>95.570000000000007</v>
      </c>
      <c r="H25" s="133">
        <f t="shared" si="2"/>
        <v>335.65499999999997</v>
      </c>
      <c r="I25" s="133">
        <f t="shared" si="2"/>
        <v>51.534999999999997</v>
      </c>
      <c r="J25" s="133">
        <f t="shared" si="2"/>
        <v>36.064999999999998</v>
      </c>
      <c r="K25" s="134">
        <f t="shared" si="1"/>
        <v>1511.11</v>
      </c>
    </row>
    <row r="26" spans="2:11" s="122" customFormat="1" ht="15">
      <c r="B26" s="132" t="s">
        <v>1226</v>
      </c>
      <c r="C26" s="133">
        <f t="shared" ref="C26:J26" si="3">C25/12</f>
        <v>23.971666666666664</v>
      </c>
      <c r="D26" s="133">
        <f t="shared" si="3"/>
        <v>26.367916666666662</v>
      </c>
      <c r="E26" s="135">
        <f t="shared" si="3"/>
        <v>2.5754166666666665</v>
      </c>
      <c r="F26" s="135">
        <f t="shared" si="3"/>
        <v>29.775416666666668</v>
      </c>
      <c r="G26" s="135">
        <f t="shared" si="3"/>
        <v>7.9641666666666673</v>
      </c>
      <c r="H26" s="135">
        <f t="shared" si="3"/>
        <v>27.971249999999998</v>
      </c>
      <c r="I26" s="135">
        <f t="shared" si="3"/>
        <v>4.2945833333333328</v>
      </c>
      <c r="J26" s="135">
        <f t="shared" si="3"/>
        <v>3.0054166666666666</v>
      </c>
      <c r="K26" s="136">
        <f t="shared" si="1"/>
        <v>125.92583333333333</v>
      </c>
    </row>
    <row r="27" spans="2:11" s="122" customFormat="1" ht="15">
      <c r="B27" s="111"/>
      <c r="C27" s="137"/>
      <c r="D27" s="137"/>
      <c r="E27" s="137"/>
      <c r="F27" s="137"/>
      <c r="G27" s="137"/>
      <c r="K27" s="138"/>
    </row>
    <row r="28" spans="2:11" s="122" customFormat="1" ht="15" customHeight="1">
      <c r="B28" s="347" t="s">
        <v>1227</v>
      </c>
      <c r="C28" s="347"/>
      <c r="D28" s="347"/>
      <c r="E28" s="347"/>
      <c r="F28" s="347"/>
      <c r="G28" s="347"/>
      <c r="H28" s="347"/>
    </row>
    <row r="29" spans="2:11" s="122" customFormat="1" ht="15">
      <c r="B29" s="111"/>
      <c r="C29" s="137"/>
      <c r="D29" s="137"/>
      <c r="E29" s="137"/>
      <c r="F29" s="137"/>
      <c r="G29" s="137"/>
    </row>
    <row r="30" spans="2:11" s="122" customFormat="1" ht="51">
      <c r="B30" s="139" t="s">
        <v>1228</v>
      </c>
      <c r="C30" s="140" t="s">
        <v>1229</v>
      </c>
      <c r="D30" s="140" t="s">
        <v>1230</v>
      </c>
      <c r="E30" s="140" t="s">
        <v>1231</v>
      </c>
      <c r="F30" s="140" t="s">
        <v>1232</v>
      </c>
      <c r="G30" s="140" t="s">
        <v>1233</v>
      </c>
    </row>
    <row r="31" spans="2:11" s="122" customFormat="1" ht="15">
      <c r="B31" s="141" t="s">
        <v>185</v>
      </c>
      <c r="C31" s="142">
        <v>2</v>
      </c>
      <c r="D31" s="142">
        <v>2</v>
      </c>
      <c r="E31" s="142">
        <v>2</v>
      </c>
      <c r="F31" s="142">
        <v>2</v>
      </c>
      <c r="G31" s="142">
        <v>2</v>
      </c>
    </row>
    <row r="32" spans="2:11" s="122" customFormat="1" ht="15">
      <c r="B32" s="143"/>
      <c r="C32" s="144"/>
      <c r="D32" s="144"/>
      <c r="E32" s="111"/>
      <c r="F32" s="111"/>
      <c r="G32" s="111"/>
    </row>
    <row r="33" spans="2:9" s="122" customFormat="1" ht="15">
      <c r="B33" s="145" t="s">
        <v>186</v>
      </c>
      <c r="C33" s="146"/>
      <c r="D33" s="147"/>
      <c r="E33" s="147"/>
      <c r="F33" s="148"/>
      <c r="G33" s="149"/>
    </row>
    <row r="34" spans="2:9" s="122" customFormat="1">
      <c r="B34" s="150" t="s">
        <v>1234</v>
      </c>
      <c r="C34" s="151">
        <v>5.23</v>
      </c>
      <c r="D34" s="151">
        <v>21.82</v>
      </c>
      <c r="E34" s="151">
        <v>16.87</v>
      </c>
      <c r="F34" s="151">
        <v>50.38</v>
      </c>
      <c r="G34" s="151">
        <v>64.67</v>
      </c>
    </row>
    <row r="35" spans="2:9" s="122" customFormat="1">
      <c r="B35" s="152" t="s">
        <v>1235</v>
      </c>
      <c r="C35" s="153">
        <v>12.56</v>
      </c>
      <c r="D35" s="153">
        <v>28.98</v>
      </c>
      <c r="E35" s="153"/>
      <c r="F35" s="153">
        <v>101.17</v>
      </c>
      <c r="G35" s="153"/>
      <c r="I35" s="122" t="s">
        <v>1236</v>
      </c>
    </row>
    <row r="36" spans="2:9" s="122" customFormat="1">
      <c r="B36" s="150" t="s">
        <v>1237</v>
      </c>
      <c r="C36" s="151">
        <v>12.6</v>
      </c>
      <c r="D36" s="151">
        <v>32</v>
      </c>
      <c r="E36" s="151"/>
      <c r="F36" s="151"/>
      <c r="G36" s="151">
        <v>80</v>
      </c>
    </row>
    <row r="37" spans="2:9" s="122" customFormat="1">
      <c r="B37" s="152" t="s">
        <v>1238</v>
      </c>
      <c r="C37" s="153"/>
      <c r="D37" s="153"/>
      <c r="E37" s="153">
        <v>21.9</v>
      </c>
      <c r="F37" s="153"/>
      <c r="G37" s="153"/>
    </row>
    <row r="38" spans="2:9" s="122" customFormat="1">
      <c r="B38" s="150" t="s">
        <v>1239</v>
      </c>
      <c r="C38" s="151">
        <v>8.23</v>
      </c>
      <c r="D38" s="151">
        <v>27.88</v>
      </c>
      <c r="E38" s="151"/>
      <c r="F38" s="151"/>
      <c r="G38" s="151">
        <v>78.95</v>
      </c>
    </row>
    <row r="39" spans="2:9" s="122" customFormat="1">
      <c r="B39" s="152" t="s">
        <v>1240</v>
      </c>
      <c r="C39" s="153"/>
      <c r="D39" s="153"/>
      <c r="E39" s="153">
        <v>10.9</v>
      </c>
      <c r="F39" s="153">
        <v>64.900000000000006</v>
      </c>
      <c r="G39" s="153"/>
    </row>
    <row r="40" spans="2:9" s="122" customFormat="1">
      <c r="B40" s="152" t="s">
        <v>1241</v>
      </c>
      <c r="C40" s="153"/>
      <c r="D40" s="153"/>
      <c r="E40" s="153"/>
      <c r="F40" s="153"/>
      <c r="G40" s="153">
        <v>104</v>
      </c>
    </row>
    <row r="41" spans="2:9" s="122" customFormat="1">
      <c r="B41" s="150" t="s">
        <v>1242</v>
      </c>
      <c r="C41" s="151"/>
      <c r="D41" s="154"/>
      <c r="E41" s="151">
        <v>14.89</v>
      </c>
      <c r="F41" s="151"/>
      <c r="G41" s="151"/>
    </row>
    <row r="42" spans="2:9" s="122" customFormat="1">
      <c r="B42" s="152" t="s">
        <v>1243</v>
      </c>
      <c r="C42" s="153"/>
      <c r="D42" s="153"/>
      <c r="E42" s="153"/>
      <c r="F42" s="153">
        <v>66.150000000000006</v>
      </c>
      <c r="G42" s="153"/>
    </row>
    <row r="43" spans="2:9" s="122" customFormat="1" ht="15">
      <c r="B43" s="155"/>
      <c r="C43" s="156"/>
      <c r="D43" s="157"/>
      <c r="E43" s="158"/>
      <c r="F43" s="159"/>
      <c r="G43" s="159"/>
      <c r="H43" s="131" t="s">
        <v>15</v>
      </c>
    </row>
    <row r="44" spans="2:9" s="122" customFormat="1" ht="15">
      <c r="B44" s="132" t="s">
        <v>1224</v>
      </c>
      <c r="C44" s="133">
        <f>AVERAGE(C34:C42)</f>
        <v>9.6550000000000011</v>
      </c>
      <c r="D44" s="133">
        <f>AVERAGE(D34:D42)</f>
        <v>27.669999999999998</v>
      </c>
      <c r="E44" s="133">
        <f>AVERAGE(E34:E42)</f>
        <v>16.14</v>
      </c>
      <c r="F44" s="133">
        <f>AVERAGE(F34:F42)</f>
        <v>70.650000000000006</v>
      </c>
      <c r="G44" s="133">
        <f>AVERAGE(G34:G42)</f>
        <v>81.905000000000001</v>
      </c>
      <c r="H44" s="134">
        <f t="shared" ref="H44:H61" si="4">SUM(C44:G44)</f>
        <v>206.02</v>
      </c>
    </row>
    <row r="45" spans="2:9" s="122" customFormat="1" ht="15">
      <c r="B45" s="132" t="s">
        <v>1225</v>
      </c>
      <c r="C45" s="133">
        <f>C44*C31</f>
        <v>19.310000000000002</v>
      </c>
      <c r="D45" s="133">
        <f>D44*D31</f>
        <v>55.339999999999996</v>
      </c>
      <c r="E45" s="133">
        <f>E44*E31</f>
        <v>32.28</v>
      </c>
      <c r="F45" s="133">
        <f>F44*F31</f>
        <v>141.30000000000001</v>
      </c>
      <c r="G45" s="133">
        <f>G44*G31</f>
        <v>163.81</v>
      </c>
      <c r="H45" s="134">
        <f t="shared" si="4"/>
        <v>412.04</v>
      </c>
    </row>
    <row r="46" spans="2:9" s="122" customFormat="1" ht="15">
      <c r="B46" s="132" t="s">
        <v>1226</v>
      </c>
      <c r="C46" s="133">
        <f>C45/12</f>
        <v>1.6091666666666669</v>
      </c>
      <c r="D46" s="133">
        <f>D45/12</f>
        <v>4.6116666666666664</v>
      </c>
      <c r="E46" s="133">
        <f>E45/12</f>
        <v>2.69</v>
      </c>
      <c r="F46" s="133">
        <f>F45/12</f>
        <v>11.775</v>
      </c>
      <c r="G46" s="133">
        <f>G45/12</f>
        <v>13.650833333333333</v>
      </c>
      <c r="H46" s="160">
        <f t="shared" si="4"/>
        <v>34.336666666666666</v>
      </c>
    </row>
    <row r="47" spans="2:9">
      <c r="H47" s="138"/>
    </row>
    <row r="49" spans="2:8" ht="15" customHeight="1">
      <c r="B49" s="347" t="s">
        <v>1244</v>
      </c>
      <c r="C49" s="347"/>
      <c r="D49" s="347"/>
      <c r="E49" s="347"/>
      <c r="F49" s="347"/>
      <c r="G49" s="347"/>
      <c r="H49" s="347"/>
    </row>
    <row r="50" spans="2:8">
      <c r="B50" s="139"/>
      <c r="C50" s="161" t="s">
        <v>1245</v>
      </c>
      <c r="D50" s="123"/>
      <c r="E50" s="123"/>
      <c r="F50" s="123"/>
      <c r="G50" s="123"/>
    </row>
    <row r="51" spans="2:8" ht="15">
      <c r="B51" s="141" t="s">
        <v>185</v>
      </c>
      <c r="C51" s="142">
        <v>2</v>
      </c>
      <c r="D51" s="142"/>
      <c r="E51" s="142"/>
      <c r="F51" s="142"/>
      <c r="G51" s="142"/>
    </row>
    <row r="52" spans="2:8" ht="15">
      <c r="B52" s="143"/>
      <c r="C52" s="144"/>
      <c r="D52" s="144"/>
      <c r="E52" s="111"/>
      <c r="F52" s="111"/>
      <c r="G52" s="111"/>
    </row>
    <row r="53" spans="2:8" ht="15">
      <c r="B53" s="145" t="s">
        <v>186</v>
      </c>
      <c r="C53" s="146"/>
      <c r="D53" s="147"/>
      <c r="E53" s="147"/>
      <c r="F53" s="148"/>
      <c r="G53" s="149"/>
    </row>
    <row r="54" spans="2:8">
      <c r="B54" s="150" t="s">
        <v>1211</v>
      </c>
      <c r="C54" s="151">
        <v>7.32</v>
      </c>
      <c r="D54" s="150"/>
      <c r="E54" s="150"/>
      <c r="F54" s="150"/>
      <c r="G54" s="150"/>
    </row>
    <row r="55" spans="2:8">
      <c r="B55" s="150" t="s">
        <v>1246</v>
      </c>
      <c r="C55" s="151">
        <v>5</v>
      </c>
      <c r="D55" s="150"/>
      <c r="E55" s="150"/>
      <c r="F55" s="150"/>
      <c r="G55" s="150"/>
    </row>
    <row r="56" spans="2:8">
      <c r="B56" s="152" t="s">
        <v>1247</v>
      </c>
      <c r="C56" s="153">
        <v>6.21</v>
      </c>
      <c r="D56" s="152"/>
      <c r="E56" s="152"/>
      <c r="F56" s="152"/>
      <c r="G56" s="152"/>
    </row>
    <row r="57" spans="2:8">
      <c r="B57" s="150" t="s">
        <v>1248</v>
      </c>
      <c r="C57" s="151">
        <v>12.5</v>
      </c>
      <c r="D57" s="150"/>
      <c r="E57" s="150"/>
      <c r="F57" s="150"/>
      <c r="G57" s="150"/>
    </row>
    <row r="58" spans="2:8" ht="15">
      <c r="B58" s="155"/>
      <c r="C58" s="156"/>
      <c r="D58" s="157"/>
      <c r="E58" s="158"/>
      <c r="F58" s="159"/>
      <c r="G58" s="159"/>
      <c r="H58" s="131" t="s">
        <v>15</v>
      </c>
    </row>
    <row r="59" spans="2:8" ht="15">
      <c r="B59" s="132" t="s">
        <v>1224</v>
      </c>
      <c r="C59" s="133">
        <f>AVERAGE(C54:C57)</f>
        <v>7.7575000000000003</v>
      </c>
      <c r="D59" s="133"/>
      <c r="E59" s="133"/>
      <c r="F59" s="133"/>
      <c r="G59" s="133"/>
      <c r="H59" s="134">
        <f t="shared" si="4"/>
        <v>7.7575000000000003</v>
      </c>
    </row>
    <row r="60" spans="2:8" ht="15">
      <c r="B60" s="132" t="s">
        <v>1225</v>
      </c>
      <c r="C60" s="133">
        <f>C59*C51</f>
        <v>15.515000000000001</v>
      </c>
      <c r="D60" s="133"/>
      <c r="E60" s="133"/>
      <c r="F60" s="133"/>
      <c r="G60" s="133"/>
      <c r="H60" s="134">
        <f t="shared" si="4"/>
        <v>15.515000000000001</v>
      </c>
    </row>
    <row r="61" spans="2:8" ht="15">
      <c r="B61" s="132" t="s">
        <v>1226</v>
      </c>
      <c r="C61" s="133">
        <f>C60/12</f>
        <v>1.2929166666666667</v>
      </c>
      <c r="D61" s="133"/>
      <c r="E61" s="133"/>
      <c r="F61" s="133"/>
      <c r="G61" s="133"/>
      <c r="H61" s="160">
        <f t="shared" si="4"/>
        <v>1.2929166666666667</v>
      </c>
    </row>
    <row r="62" spans="2:8" ht="15">
      <c r="D62" s="162"/>
      <c r="E62" s="162"/>
      <c r="F62" s="162"/>
      <c r="G62" s="162"/>
      <c r="H62" s="138"/>
    </row>
    <row r="63" spans="2:8" ht="15">
      <c r="D63" s="162"/>
      <c r="E63" s="162"/>
      <c r="F63" s="162"/>
      <c r="G63" s="162"/>
      <c r="H63" s="163"/>
    </row>
    <row r="64" spans="2:8" ht="15" customHeight="1">
      <c r="B64" s="347" t="s">
        <v>1245</v>
      </c>
      <c r="C64" s="347"/>
    </row>
    <row r="65" spans="2:3" ht="15">
      <c r="B65" s="164" t="s">
        <v>1249</v>
      </c>
      <c r="C65" s="125">
        <f>H61</f>
        <v>1.2929166666666667</v>
      </c>
    </row>
    <row r="66" spans="2:3" ht="15">
      <c r="B66" s="165" t="s">
        <v>1250</v>
      </c>
      <c r="C66" s="166">
        <f>SUM(C65,K26)</f>
        <v>127.21875</v>
      </c>
    </row>
  </sheetData>
  <mergeCells count="4">
    <mergeCell ref="B3:J3"/>
    <mergeCell ref="B28:H28"/>
    <mergeCell ref="B49:H49"/>
    <mergeCell ref="B64:C64"/>
  </mergeCells>
  <pageMargins left="0.51180555555555496" right="0.51180555555555496" top="0.78750000000000009" bottom="0.78750000000000009" header="0.51180555555555496" footer="0.51180555555555496"/>
  <pageSetup paperSize="9" firstPageNumber="4294967295" orientation="landscape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9" sqref="A9:D9"/>
    </sheetView>
  </sheetViews>
  <sheetFormatPr defaultColWidth="8.5703125" defaultRowHeight="12.75"/>
  <cols>
    <col min="2" max="2" width="68.7109375" customWidth="1"/>
    <col min="3" max="5" width="14" customWidth="1"/>
    <col min="1015" max="1024" width="11.7109375" customWidth="1"/>
  </cols>
  <sheetData>
    <row r="1" spans="1:14" ht="24.95" customHeight="1">
      <c r="A1" s="350" t="s">
        <v>1251</v>
      </c>
      <c r="B1" s="350"/>
      <c r="C1" s="350"/>
      <c r="D1" s="350"/>
      <c r="E1" s="350"/>
    </row>
    <row r="2" spans="1:14">
      <c r="A2" s="167"/>
      <c r="B2" s="167"/>
      <c r="C2" s="167"/>
      <c r="D2" s="168"/>
      <c r="E2" s="169"/>
    </row>
    <row r="3" spans="1:14" ht="63.75">
      <c r="A3" s="351" t="s">
        <v>1252</v>
      </c>
      <c r="B3" s="351"/>
      <c r="C3" s="170" t="s">
        <v>1253</v>
      </c>
      <c r="D3" s="171" t="s">
        <v>1254</v>
      </c>
      <c r="E3" s="170" t="s">
        <v>1255</v>
      </c>
      <c r="F3" s="170" t="s">
        <v>1256</v>
      </c>
      <c r="G3" s="170" t="s">
        <v>1256</v>
      </c>
      <c r="H3" s="170" t="s">
        <v>1256</v>
      </c>
      <c r="I3" s="170" t="s">
        <v>1256</v>
      </c>
      <c r="J3" s="172" t="s">
        <v>1211</v>
      </c>
      <c r="K3" s="170" t="s">
        <v>1257</v>
      </c>
      <c r="L3" s="171" t="s">
        <v>1258</v>
      </c>
    </row>
    <row r="4" spans="1:14">
      <c r="A4" s="173">
        <v>4</v>
      </c>
      <c r="B4" s="174" t="s">
        <v>1259</v>
      </c>
      <c r="C4" s="175">
        <v>9.9600000000000009</v>
      </c>
      <c r="D4" s="176">
        <v>6.46</v>
      </c>
      <c r="E4" s="176">
        <v>15.98</v>
      </c>
      <c r="F4" s="175"/>
      <c r="G4" s="174"/>
      <c r="H4" s="174"/>
      <c r="I4" s="174"/>
      <c r="J4" s="174">
        <v>3.44</v>
      </c>
      <c r="K4" s="177">
        <f>AVERAGE(C4:J4)</f>
        <v>8.9600000000000009</v>
      </c>
      <c r="L4" s="177">
        <f>A4*K4/6</f>
        <v>5.9733333333333336</v>
      </c>
    </row>
    <row r="5" spans="1:14">
      <c r="A5" s="167"/>
      <c r="B5" s="167"/>
      <c r="C5" s="167"/>
      <c r="D5" s="168"/>
      <c r="E5" s="169"/>
    </row>
    <row r="6" spans="1:14">
      <c r="A6" s="167"/>
      <c r="B6" s="167"/>
      <c r="C6" s="167"/>
      <c r="D6" s="168"/>
      <c r="E6" s="169"/>
    </row>
    <row r="7" spans="1:14" ht="25.5">
      <c r="A7" s="178" t="s">
        <v>1260</v>
      </c>
      <c r="B7" s="178" t="s">
        <v>1261</v>
      </c>
      <c r="C7" s="179" t="s">
        <v>1262</v>
      </c>
      <c r="D7" s="180" t="s">
        <v>1263</v>
      </c>
      <c r="E7" s="181" t="s">
        <v>1264</v>
      </c>
    </row>
    <row r="8" spans="1:14" ht="134.25">
      <c r="A8" s="182">
        <v>1</v>
      </c>
      <c r="B8" s="183" t="s">
        <v>1265</v>
      </c>
      <c r="C8" s="182">
        <v>16</v>
      </c>
      <c r="D8" s="184">
        <f>L4</f>
        <v>5.9733333333333336</v>
      </c>
      <c r="E8" s="185">
        <f>C8*D8</f>
        <v>95.573333333333338</v>
      </c>
    </row>
    <row r="9" spans="1:14">
      <c r="A9" s="352" t="s">
        <v>1266</v>
      </c>
      <c r="B9" s="352"/>
      <c r="C9" s="352"/>
      <c r="D9" s="352"/>
      <c r="E9" s="186">
        <f>SUM(E8:E8)</f>
        <v>95.573333333333338</v>
      </c>
    </row>
    <row r="10" spans="1:14">
      <c r="A10" s="352" t="s">
        <v>1267</v>
      </c>
      <c r="B10" s="352"/>
      <c r="C10" s="352"/>
      <c r="D10" s="352"/>
      <c r="E10" s="187">
        <f>E9/6</f>
        <v>15.92888888888889</v>
      </c>
    </row>
    <row r="11" spans="1:14">
      <c r="A11" s="352" t="s">
        <v>1268</v>
      </c>
      <c r="B11" s="352"/>
      <c r="C11" s="352"/>
      <c r="D11" s="352"/>
      <c r="E11" s="187">
        <f>E10*12</f>
        <v>191.14666666666668</v>
      </c>
    </row>
    <row r="12" spans="1:14">
      <c r="A12" s="188"/>
      <c r="B12" s="188"/>
      <c r="C12" s="188"/>
      <c r="D12" s="188"/>
      <c r="E12" s="188"/>
    </row>
    <row r="13" spans="1:14" ht="25.5">
      <c r="A13" s="349" t="s">
        <v>1269</v>
      </c>
      <c r="B13" s="349"/>
      <c r="C13" s="179" t="s">
        <v>1270</v>
      </c>
      <c r="D13" s="179" t="s">
        <v>1271</v>
      </c>
      <c r="E13" s="179" t="s">
        <v>1272</v>
      </c>
      <c r="F13" s="189"/>
      <c r="G13" s="189"/>
      <c r="H13" s="189"/>
      <c r="J13" s="189"/>
      <c r="L13" s="190"/>
      <c r="N13" s="191"/>
    </row>
    <row r="14" spans="1:14" ht="15">
      <c r="A14" s="348" t="s">
        <v>1273</v>
      </c>
      <c r="B14" s="348"/>
      <c r="C14" s="192">
        <v>6.7900000000000002E-2</v>
      </c>
      <c r="D14" s="193">
        <f>E10*C14</f>
        <v>1.0815715555555556</v>
      </c>
      <c r="E14" s="194">
        <f>E11*C14</f>
        <v>12.978858666666667</v>
      </c>
      <c r="F14" s="195"/>
      <c r="G14" s="195"/>
      <c r="H14" s="195"/>
      <c r="J14" s="196"/>
      <c r="L14" s="197"/>
      <c r="N14" s="198"/>
    </row>
    <row r="15" spans="1:14" ht="15">
      <c r="A15" s="348" t="s">
        <v>1274</v>
      </c>
      <c r="B15" s="348"/>
      <c r="C15" s="192">
        <v>0.06</v>
      </c>
      <c r="D15" s="193">
        <f>E10*C15</f>
        <v>0.95573333333333332</v>
      </c>
      <c r="E15" s="194">
        <f>E11*C15</f>
        <v>11.4688</v>
      </c>
      <c r="F15" s="195"/>
      <c r="G15" s="195"/>
      <c r="H15" s="195"/>
      <c r="J15" s="196"/>
      <c r="L15" s="197"/>
      <c r="N15" s="198"/>
    </row>
    <row r="16" spans="1:14" ht="14.25">
      <c r="A16" s="348" t="s">
        <v>1275</v>
      </c>
      <c r="B16" s="348"/>
      <c r="C16" s="199">
        <f>SUM(C14:C15)</f>
        <v>0.12790000000000001</v>
      </c>
      <c r="D16" s="200">
        <f>SUM(D14:D15)</f>
        <v>2.0373048888888889</v>
      </c>
      <c r="E16" s="201">
        <f>SUM(E14:E15)</f>
        <v>24.447658666666669</v>
      </c>
      <c r="F16" s="189"/>
      <c r="G16" s="189"/>
      <c r="H16" s="189"/>
      <c r="J16" s="202"/>
      <c r="L16" s="203"/>
      <c r="N16" s="191"/>
    </row>
    <row r="17" spans="1:14" ht="15.75">
      <c r="A17" s="188"/>
      <c r="B17" s="167"/>
      <c r="C17" s="204"/>
      <c r="D17" s="204"/>
      <c r="E17" s="205"/>
      <c r="F17" s="206"/>
      <c r="G17" s="206"/>
      <c r="H17" s="206"/>
      <c r="J17" s="206"/>
      <c r="L17" s="206"/>
      <c r="N17" s="207"/>
    </row>
    <row r="18" spans="1:14" ht="25.5">
      <c r="A18" s="349" t="s">
        <v>1276</v>
      </c>
      <c r="B18" s="349"/>
      <c r="C18" s="179" t="s">
        <v>1270</v>
      </c>
      <c r="D18" s="179" t="s">
        <v>1271</v>
      </c>
      <c r="E18" s="179" t="s">
        <v>1272</v>
      </c>
      <c r="F18" s="189"/>
      <c r="G18" s="189"/>
      <c r="H18" s="189"/>
      <c r="J18" s="189"/>
      <c r="L18" s="190"/>
      <c r="N18" s="191"/>
    </row>
    <row r="19" spans="1:14" ht="15">
      <c r="A19" s="348" t="s">
        <v>1277</v>
      </c>
      <c r="B19" s="348"/>
      <c r="C19" s="208">
        <v>0.05</v>
      </c>
      <c r="D19" s="209">
        <f>D22*C19</f>
        <v>0.98350000000000015</v>
      </c>
      <c r="E19" s="210">
        <f>E22*C19</f>
        <v>11.802000000000001</v>
      </c>
      <c r="F19" s="195"/>
      <c r="G19" s="195"/>
      <c r="H19" s="195"/>
      <c r="J19" s="196"/>
      <c r="L19" s="197"/>
      <c r="N19" s="198"/>
    </row>
    <row r="20" spans="1:14" ht="15">
      <c r="A20" s="348" t="s">
        <v>1278</v>
      </c>
      <c r="B20" s="348"/>
      <c r="C20" s="208">
        <v>3.6499999999999998E-2</v>
      </c>
      <c r="D20" s="209">
        <f>D22*C20</f>
        <v>0.71795500000000001</v>
      </c>
      <c r="E20" s="210">
        <f>E22*C20</f>
        <v>8.6154600000000006</v>
      </c>
      <c r="F20" s="195"/>
      <c r="G20" s="195"/>
      <c r="H20" s="195"/>
      <c r="J20" s="196"/>
      <c r="L20" s="197"/>
      <c r="N20" s="198"/>
    </row>
    <row r="21" spans="1:14" ht="15">
      <c r="A21" s="348" t="s">
        <v>1279</v>
      </c>
      <c r="B21" s="348"/>
      <c r="C21" s="211">
        <f>C20+C19</f>
        <v>8.6499999999999994E-2</v>
      </c>
      <c r="D21" s="209">
        <f>SUM(K19:L20)</f>
        <v>0</v>
      </c>
      <c r="E21" s="210">
        <v>3517.46</v>
      </c>
      <c r="F21" s="189"/>
      <c r="G21" s="189"/>
      <c r="H21" s="189"/>
      <c r="J21" s="202"/>
      <c r="L21" s="197"/>
      <c r="N21" s="198"/>
    </row>
    <row r="22" spans="1:14" ht="14.25">
      <c r="A22" s="348" t="s">
        <v>1280</v>
      </c>
      <c r="B22" s="348"/>
      <c r="C22" s="212"/>
      <c r="D22" s="213">
        <f>ROUND((E10+D16)/((100-8.65)/100),2)</f>
        <v>19.670000000000002</v>
      </c>
      <c r="E22" s="214">
        <f>D22*12</f>
        <v>236.04000000000002</v>
      </c>
      <c r="F22" s="189"/>
      <c r="G22" s="189"/>
      <c r="H22" s="189"/>
      <c r="J22" s="189"/>
      <c r="L22" s="203"/>
      <c r="N22" s="191"/>
    </row>
    <row r="23" spans="1:14">
      <c r="A23" s="122"/>
      <c r="B23" s="122"/>
      <c r="C23" s="122"/>
      <c r="D23" s="122"/>
      <c r="E23" s="122"/>
    </row>
  </sheetData>
  <mergeCells count="14">
    <mergeCell ref="A1:E1"/>
    <mergeCell ref="A3:B3"/>
    <mergeCell ref="A9:D9"/>
    <mergeCell ref="A10:D10"/>
    <mergeCell ref="A11:D11"/>
    <mergeCell ref="A19:B19"/>
    <mergeCell ref="A20:B20"/>
    <mergeCell ref="A21:B21"/>
    <mergeCell ref="A22:B22"/>
    <mergeCell ref="A13:B13"/>
    <mergeCell ref="A14:B14"/>
    <mergeCell ref="A15:B15"/>
    <mergeCell ref="A16:B16"/>
    <mergeCell ref="A18:B18"/>
  </mergeCells>
  <pageMargins left="0.78750000000000009" right="0.78750000000000009" top="1.05277777777778" bottom="1.05277777777778" header="0.78750000000000009" footer="0.78750000000000009"/>
  <pageSetup paperSize="9" firstPageNumber="4294967295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Resumo</vt:lpstr>
      <vt:lpstr>Bombeiro Civil - Curitiba</vt:lpstr>
      <vt:lpstr>Bombeiro Civil - Londrina</vt:lpstr>
      <vt:lpstr>Uniformes - EPIs -Crachá</vt:lpstr>
      <vt:lpstr>EPI COVID</vt:lpstr>
      <vt:lpstr>'Bombeiro Civil - Londrina'!Area_de_impressao</vt:lpstr>
      <vt:lpstr>'Uniformes - EPIs -Crachá'!Area_de_impressao</vt:lpstr>
      <vt:lpstr>'Bombeiro Civil - Londrina'!Print_Titles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Rosana Saddock De Sá</dc:creator>
  <dc:description/>
  <cp:lastModifiedBy>Alex</cp:lastModifiedBy>
  <cp:revision>9</cp:revision>
  <dcterms:created xsi:type="dcterms:W3CDTF">2011-03-30T14:03:06Z</dcterms:created>
  <dcterms:modified xsi:type="dcterms:W3CDTF">2022-08-09T18:35:29Z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