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20" windowWidth="19200" windowHeight="6930" activeTab="2"/>
  </bookViews>
  <sheets>
    <sheet name="RESUMO" sheetId="5" r:id="rId1"/>
    <sheet name=" ESTIMATIVA" sheetId="1" r:id="rId2"/>
    <sheet name="BDI" sheetId="6" r:id="rId3"/>
    <sheet name="MEMORIA DE CÁLCULO" sheetId="7" r:id="rId4"/>
  </sheets>
  <externalReferences>
    <externalReference r:id="rId5"/>
  </externalReferences>
  <definedNames>
    <definedName name="_xlnm._FilterDatabase" localSheetId="1" hidden="1">' ESTIMATIVA'!$H$8:$H$174</definedName>
    <definedName name="_xlnm.Print_Area" localSheetId="1">' ESTIMATIVA'!$A$1:$P$174</definedName>
    <definedName name="_xlnm.Print_Area" localSheetId="0">RESUMO!$A$1:$C$22</definedName>
    <definedName name="_xlnm.Print_Titles" localSheetId="1">' ESTIMATIVA'!$1:$8</definedName>
  </definedNames>
  <calcPr calcId="145621"/>
</workbook>
</file>

<file path=xl/calcChain.xml><?xml version="1.0" encoding="utf-8"?>
<calcChain xmlns="http://schemas.openxmlformats.org/spreadsheetml/2006/main">
  <c r="J28" i="1" l="1"/>
  <c r="H129" i="1" l="1"/>
  <c r="B28" i="7"/>
  <c r="H164" i="1"/>
  <c r="H168" i="1" s="1"/>
  <c r="H140" i="1"/>
  <c r="H135" i="1" s="1"/>
  <c r="B23" i="7"/>
  <c r="B25" i="7"/>
  <c r="B22" i="7"/>
  <c r="H149" i="1"/>
  <c r="H153" i="1" s="1"/>
  <c r="B19" i="7"/>
  <c r="B17" i="7"/>
  <c r="B16" i="7"/>
  <c r="C13" i="7"/>
  <c r="B13" i="7"/>
  <c r="B11" i="7"/>
  <c r="B10" i="7"/>
  <c r="B9" i="7"/>
  <c r="B8" i="7"/>
  <c r="B7" i="7"/>
  <c r="B6" i="7"/>
  <c r="B5" i="7"/>
  <c r="B3" i="7"/>
  <c r="B4" i="7"/>
  <c r="C3" i="7"/>
  <c r="M25" i="1" l="1"/>
  <c r="I26" i="1"/>
  <c r="I25" i="1" s="1"/>
  <c r="J113" i="1"/>
  <c r="M113" i="1" s="1"/>
  <c r="J115" i="1"/>
  <c r="J114" i="1"/>
  <c r="I117" i="1"/>
  <c r="I118" i="1"/>
  <c r="I116" i="1"/>
  <c r="I113" i="1" l="1"/>
  <c r="L25" i="1"/>
  <c r="N25" i="1" s="1"/>
  <c r="K25" i="1"/>
  <c r="B17" i="5"/>
  <c r="B16" i="5"/>
  <c r="B15" i="5"/>
  <c r="B14" i="5"/>
  <c r="B13" i="5"/>
  <c r="B12" i="5"/>
  <c r="L113" i="1" l="1"/>
  <c r="N113" i="1" s="1"/>
  <c r="K113" i="1"/>
  <c r="C16" i="6"/>
  <c r="C15" i="6"/>
  <c r="C14" i="6"/>
  <c r="J85" i="1"/>
  <c r="J86" i="1"/>
  <c r="I89" i="1"/>
  <c r="K89" i="1" s="1"/>
  <c r="I88" i="1"/>
  <c r="I87" i="1"/>
  <c r="J84" i="1"/>
  <c r="K84" i="1" s="1"/>
  <c r="I83" i="1" l="1"/>
  <c r="L83" i="1" s="1"/>
  <c r="J83" i="1"/>
  <c r="M83" i="1" s="1"/>
  <c r="K85" i="1"/>
  <c r="K86" i="1"/>
  <c r="K88" i="1"/>
  <c r="K87" i="1"/>
  <c r="I79" i="1"/>
  <c r="I80" i="1"/>
  <c r="K80" i="1" s="1"/>
  <c r="J78" i="1"/>
  <c r="J77" i="1"/>
  <c r="K77" i="1" s="1"/>
  <c r="J18" i="1"/>
  <c r="J17" i="1"/>
  <c r="K17" i="1" s="1"/>
  <c r="I74" i="1"/>
  <c r="I73" i="1"/>
  <c r="K73" i="1" s="1"/>
  <c r="I72" i="1"/>
  <c r="K72" i="1" s="1"/>
  <c r="I71" i="1"/>
  <c r="J70" i="1"/>
  <c r="K70" i="1" s="1"/>
  <c r="J69" i="1"/>
  <c r="K69" i="1" s="1"/>
  <c r="I66" i="1"/>
  <c r="K66" i="1" s="1"/>
  <c r="I65" i="1"/>
  <c r="K65" i="1" s="1"/>
  <c r="I64" i="1"/>
  <c r="J63" i="1"/>
  <c r="J62" i="1"/>
  <c r="K62" i="1" s="1"/>
  <c r="I53" i="1"/>
  <c r="K53" i="1" s="1"/>
  <c r="I52" i="1"/>
  <c r="J51" i="1"/>
  <c r="J50" i="1"/>
  <c r="K50" i="1" s="1"/>
  <c r="J11" i="1"/>
  <c r="J13" i="1"/>
  <c r="K13" i="1" s="1"/>
  <c r="J12" i="1"/>
  <c r="I59" i="1"/>
  <c r="K59" i="1" s="1"/>
  <c r="I58" i="1"/>
  <c r="K58" i="1" s="1"/>
  <c r="J57" i="1"/>
  <c r="K57" i="1" s="1"/>
  <c r="J56" i="1"/>
  <c r="I46" i="1"/>
  <c r="I45" i="1"/>
  <c r="I44" i="1"/>
  <c r="K44" i="1" s="1"/>
  <c r="I43" i="1"/>
  <c r="I42" i="1"/>
  <c r="K42" i="1" s="1"/>
  <c r="J41" i="1"/>
  <c r="K41" i="1" s="1"/>
  <c r="J40" i="1"/>
  <c r="K40" i="1" s="1"/>
  <c r="I111" i="1"/>
  <c r="I110" i="1"/>
  <c r="K110" i="1" s="1"/>
  <c r="I109" i="1"/>
  <c r="K109" i="1" s="1"/>
  <c r="I108" i="1"/>
  <c r="K108" i="1" s="1"/>
  <c r="J107" i="1"/>
  <c r="K107" i="1" s="1"/>
  <c r="J106" i="1"/>
  <c r="K106" i="1" s="1"/>
  <c r="M103" i="1"/>
  <c r="I103" i="1"/>
  <c r="L103" i="1" s="1"/>
  <c r="M102" i="1"/>
  <c r="I102" i="1"/>
  <c r="K102" i="1" s="1"/>
  <c r="M101" i="1"/>
  <c r="I101" i="1"/>
  <c r="K101" i="1" s="1"/>
  <c r="L100" i="1"/>
  <c r="J100" i="1"/>
  <c r="K100" i="1" s="1"/>
  <c r="L99" i="1"/>
  <c r="J99" i="1"/>
  <c r="K99" i="1" s="1"/>
  <c r="I96" i="1"/>
  <c r="I95" i="1"/>
  <c r="I94" i="1"/>
  <c r="K94" i="1" s="1"/>
  <c r="J92" i="1"/>
  <c r="I144" i="1"/>
  <c r="I143" i="1"/>
  <c r="K143" i="1" s="1"/>
  <c r="I151" i="1"/>
  <c r="K151" i="1" s="1"/>
  <c r="J150" i="1"/>
  <c r="K150" i="1" s="1"/>
  <c r="I171" i="1"/>
  <c r="J170" i="1"/>
  <c r="K170" i="1" s="1"/>
  <c r="J169" i="1"/>
  <c r="K169" i="1" s="1"/>
  <c r="I166" i="1"/>
  <c r="K166" i="1" s="1"/>
  <c r="J165" i="1"/>
  <c r="K165" i="1" s="1"/>
  <c r="K52" i="1" l="1"/>
  <c r="I49" i="1"/>
  <c r="J16" i="1"/>
  <c r="I76" i="1"/>
  <c r="J49" i="1"/>
  <c r="J76" i="1"/>
  <c r="M76" i="1" s="1"/>
  <c r="N83" i="1"/>
  <c r="K83" i="1"/>
  <c r="K79" i="1"/>
  <c r="K78" i="1"/>
  <c r="K18" i="1"/>
  <c r="K64" i="1"/>
  <c r="K71" i="1"/>
  <c r="I68" i="1"/>
  <c r="L68" i="1" s="1"/>
  <c r="K74" i="1"/>
  <c r="J68" i="1"/>
  <c r="M68" i="1" s="1"/>
  <c r="I61" i="1"/>
  <c r="K63" i="1"/>
  <c r="J61" i="1"/>
  <c r="M61" i="1" s="1"/>
  <c r="K51" i="1"/>
  <c r="K12" i="1"/>
  <c r="K11" i="1"/>
  <c r="K56" i="1"/>
  <c r="J55" i="1"/>
  <c r="M55" i="1" s="1"/>
  <c r="I164" i="1"/>
  <c r="L164" i="1" s="1"/>
  <c r="J164" i="1"/>
  <c r="M164" i="1" s="1"/>
  <c r="I105" i="1"/>
  <c r="L105" i="1" s="1"/>
  <c r="K43" i="1"/>
  <c r="I55" i="1"/>
  <c r="K46" i="1"/>
  <c r="K45" i="1"/>
  <c r="J98" i="1"/>
  <c r="I91" i="1"/>
  <c r="I98" i="1"/>
  <c r="K111" i="1"/>
  <c r="J105" i="1"/>
  <c r="M105" i="1" s="1"/>
  <c r="N103" i="1"/>
  <c r="L101" i="1"/>
  <c r="N101" i="1" s="1"/>
  <c r="M100" i="1"/>
  <c r="N100" i="1" s="1"/>
  <c r="M99" i="1"/>
  <c r="N99" i="1" s="1"/>
  <c r="L102" i="1"/>
  <c r="N102" i="1" s="1"/>
  <c r="K103" i="1"/>
  <c r="K96" i="1"/>
  <c r="K95" i="1"/>
  <c r="K92" i="1"/>
  <c r="I149" i="1"/>
  <c r="L149" i="1" s="1"/>
  <c r="K144" i="1"/>
  <c r="J149" i="1"/>
  <c r="M149" i="1" s="1"/>
  <c r="K171" i="1"/>
  <c r="J168" i="1"/>
  <c r="M168" i="1" s="1"/>
  <c r="I168" i="1"/>
  <c r="A12" i="5"/>
  <c r="B11" i="5"/>
  <c r="A11" i="5"/>
  <c r="J161" i="1"/>
  <c r="J160" i="1"/>
  <c r="I159" i="1"/>
  <c r="K159" i="1" s="1"/>
  <c r="I156" i="1"/>
  <c r="J155" i="1"/>
  <c r="K155" i="1" s="1"/>
  <c r="J154" i="1"/>
  <c r="I146" i="1"/>
  <c r="I137" i="1"/>
  <c r="J136" i="1"/>
  <c r="K136" i="1" s="1"/>
  <c r="I145" i="1"/>
  <c r="J142" i="1"/>
  <c r="K142" i="1" s="1"/>
  <c r="J141" i="1"/>
  <c r="I138" i="1"/>
  <c r="I10" i="1"/>
  <c r="I33" i="1"/>
  <c r="J32" i="1"/>
  <c r="K32" i="1" s="1"/>
  <c r="I20" i="1"/>
  <c r="K20" i="1" s="1"/>
  <c r="I21" i="1"/>
  <c r="K21" i="1" s="1"/>
  <c r="I22" i="1"/>
  <c r="I23" i="1"/>
  <c r="K23" i="1" s="1"/>
  <c r="L76" i="1" l="1"/>
  <c r="N76" i="1" s="1"/>
  <c r="K76" i="1"/>
  <c r="N68" i="1"/>
  <c r="M49" i="1"/>
  <c r="K68" i="1"/>
  <c r="K61" i="1"/>
  <c r="L61" i="1"/>
  <c r="N61" i="1" s="1"/>
  <c r="L49" i="1"/>
  <c r="N49" i="1" s="1"/>
  <c r="K49" i="1"/>
  <c r="N164" i="1"/>
  <c r="K164" i="1"/>
  <c r="L55" i="1"/>
  <c r="N55" i="1" s="1"/>
  <c r="K55" i="1"/>
  <c r="N105" i="1"/>
  <c r="I158" i="1"/>
  <c r="L158" i="1" s="1"/>
  <c r="N149" i="1"/>
  <c r="K105" i="1"/>
  <c r="K154" i="1"/>
  <c r="K149" i="1"/>
  <c r="L168" i="1"/>
  <c r="N168" i="1" s="1"/>
  <c r="K168" i="1"/>
  <c r="J153" i="1"/>
  <c r="M153" i="1" s="1"/>
  <c r="J158" i="1"/>
  <c r="M158" i="1" s="1"/>
  <c r="K160" i="1"/>
  <c r="K161" i="1"/>
  <c r="K156" i="1"/>
  <c r="I153" i="1"/>
  <c r="I140" i="1"/>
  <c r="J140" i="1"/>
  <c r="M140" i="1" s="1"/>
  <c r="K146" i="1"/>
  <c r="K137" i="1"/>
  <c r="K141" i="1"/>
  <c r="J135" i="1"/>
  <c r="M135" i="1" s="1"/>
  <c r="K145" i="1"/>
  <c r="K138" i="1"/>
  <c r="I135" i="1"/>
  <c r="J31" i="1"/>
  <c r="M31" i="1" s="1"/>
  <c r="I31" i="1"/>
  <c r="K33" i="1"/>
  <c r="K22" i="1"/>
  <c r="N158" i="1" l="1"/>
  <c r="K158" i="1"/>
  <c r="K153" i="1"/>
  <c r="L153" i="1"/>
  <c r="L140" i="1"/>
  <c r="N140" i="1" s="1"/>
  <c r="K140" i="1"/>
  <c r="L135" i="1"/>
  <c r="N135" i="1" s="1"/>
  <c r="K135" i="1"/>
  <c r="L31" i="1"/>
  <c r="N31" i="1" s="1"/>
  <c r="K31" i="1"/>
  <c r="N153" i="1" l="1"/>
  <c r="I19" i="1"/>
  <c r="I16" i="1" s="1"/>
  <c r="J14" i="1"/>
  <c r="K14" i="1" l="1"/>
  <c r="J10" i="1"/>
  <c r="K19" i="1"/>
  <c r="L16" i="1"/>
  <c r="M16" i="1"/>
  <c r="I36" i="1"/>
  <c r="N16" i="1" l="1"/>
  <c r="K16" i="1"/>
  <c r="J37" i="1" l="1"/>
  <c r="L37" i="1"/>
  <c r="M37" i="1" l="1"/>
  <c r="N37" i="1" s="1"/>
  <c r="K37" i="1"/>
  <c r="M128" i="1" l="1"/>
  <c r="M127" i="1"/>
  <c r="I132" i="1" l="1"/>
  <c r="J131" i="1"/>
  <c r="J130" i="1"/>
  <c r="I125" i="1"/>
  <c r="I124" i="1"/>
  <c r="J123" i="1"/>
  <c r="J122" i="1"/>
  <c r="J36" i="1"/>
  <c r="I47" i="1"/>
  <c r="K47" i="1" s="1"/>
  <c r="I29" i="1"/>
  <c r="J93" i="1"/>
  <c r="J91" i="1" s="1"/>
  <c r="L91" i="1"/>
  <c r="J129" i="1" l="1"/>
  <c r="M129" i="1" s="1"/>
  <c r="I129" i="1"/>
  <c r="J121" i="1"/>
  <c r="M121" i="1" s="1"/>
  <c r="K130" i="1"/>
  <c r="J39" i="1"/>
  <c r="M39" i="1" s="1"/>
  <c r="K93" i="1"/>
  <c r="M28" i="1"/>
  <c r="I28" i="1"/>
  <c r="K29" i="1"/>
  <c r="M98" i="1"/>
  <c r="M36" i="1"/>
  <c r="I39" i="1"/>
  <c r="K124" i="1"/>
  <c r="I121" i="1"/>
  <c r="K131" i="1"/>
  <c r="K132" i="1"/>
  <c r="K122" i="1"/>
  <c r="K125" i="1"/>
  <c r="K123" i="1"/>
  <c r="L98" i="1" l="1"/>
  <c r="N98" i="1" s="1"/>
  <c r="K98" i="1"/>
  <c r="L129" i="1"/>
  <c r="N129" i="1" s="1"/>
  <c r="K129" i="1"/>
  <c r="M91" i="1"/>
  <c r="N91" i="1" s="1"/>
  <c r="K91" i="1"/>
  <c r="L36" i="1"/>
  <c r="N36" i="1" s="1"/>
  <c r="K36" i="1"/>
  <c r="K39" i="1"/>
  <c r="L39" i="1"/>
  <c r="N39" i="1" s="1"/>
  <c r="K28" i="1"/>
  <c r="L28" i="1"/>
  <c r="L121" i="1"/>
  <c r="N121" i="1" s="1"/>
  <c r="K121" i="1"/>
  <c r="N28" i="1" l="1"/>
  <c r="L10" i="1" l="1"/>
  <c r="L173" i="1" s="1"/>
  <c r="L174" i="1" s="1"/>
  <c r="K10" i="1" l="1"/>
  <c r="M10" i="1"/>
  <c r="M173" i="1" s="1"/>
  <c r="M174" i="1" s="1"/>
  <c r="N10" i="1" l="1"/>
  <c r="N173" i="1" l="1"/>
  <c r="P7" i="1" l="1"/>
  <c r="C17" i="6" s="1"/>
  <c r="C21" i="6" s="1"/>
  <c r="O8" i="1" s="1"/>
  <c r="O113" i="1" s="1"/>
  <c r="P113" i="1" s="1"/>
  <c r="O164" i="1" l="1"/>
  <c r="P164" i="1" s="1"/>
  <c r="O121" i="1"/>
  <c r="P121" i="1" s="1"/>
  <c r="O101" i="1"/>
  <c r="P101" i="1" s="1"/>
  <c r="O99" i="1"/>
  <c r="P99" i="1" s="1"/>
  <c r="O31" i="1"/>
  <c r="P31" i="1" s="1"/>
  <c r="O102" i="1"/>
  <c r="P102" i="1" s="1"/>
  <c r="O149" i="1"/>
  <c r="P149" i="1" s="1"/>
  <c r="O16" i="1"/>
  <c r="P16" i="1" s="1"/>
  <c r="O55" i="1"/>
  <c r="P55" i="1" s="1"/>
  <c r="O61" i="1"/>
  <c r="P61" i="1" s="1"/>
  <c r="O100" i="1"/>
  <c r="P100" i="1" s="1"/>
  <c r="O129" i="1"/>
  <c r="P129" i="1" s="1"/>
  <c r="P120" i="1" s="1"/>
  <c r="C14" i="5" s="1"/>
  <c r="O49" i="1"/>
  <c r="P49" i="1" s="1"/>
  <c r="O153" i="1"/>
  <c r="P153" i="1" s="1"/>
  <c r="O39" i="1"/>
  <c r="P39" i="1" s="1"/>
  <c r="O28" i="1"/>
  <c r="P28" i="1" s="1"/>
  <c r="O76" i="1"/>
  <c r="P76" i="1" s="1"/>
  <c r="O10" i="1"/>
  <c r="P10" i="1" s="1"/>
  <c r="O168" i="1"/>
  <c r="P168" i="1" s="1"/>
  <c r="O36" i="1"/>
  <c r="P36" i="1" s="1"/>
  <c r="O135" i="1"/>
  <c r="P135" i="1" s="1"/>
  <c r="O98" i="1"/>
  <c r="P98" i="1" s="1"/>
  <c r="O140" i="1"/>
  <c r="P140" i="1" s="1"/>
  <c r="O105" i="1"/>
  <c r="P105" i="1" s="1"/>
  <c r="O25" i="1"/>
  <c r="P25" i="1" s="1"/>
  <c r="O158" i="1"/>
  <c r="P158" i="1" s="1"/>
  <c r="O37" i="1"/>
  <c r="P37" i="1" s="1"/>
  <c r="O91" i="1"/>
  <c r="P91" i="1" s="1"/>
  <c r="O103" i="1"/>
  <c r="P103" i="1" s="1"/>
  <c r="O68" i="1"/>
  <c r="P68" i="1" s="1"/>
  <c r="O83" i="1"/>
  <c r="P83" i="1" s="1"/>
  <c r="P148" i="1" l="1"/>
  <c r="C16" i="5" s="1"/>
  <c r="P134" i="1"/>
  <c r="C15" i="5" s="1"/>
  <c r="P9" i="1"/>
  <c r="C11" i="5" s="1"/>
  <c r="P163" i="1"/>
  <c r="P35" i="1"/>
  <c r="C12" i="5" s="1"/>
  <c r="O173" i="1"/>
  <c r="P82" i="1"/>
  <c r="C13" i="5" s="1"/>
  <c r="C17" i="5" l="1"/>
  <c r="C18" i="5" s="1"/>
  <c r="P173" i="1"/>
</calcChain>
</file>

<file path=xl/sharedStrings.xml><?xml version="1.0" encoding="utf-8"?>
<sst xmlns="http://schemas.openxmlformats.org/spreadsheetml/2006/main" count="498" uniqueCount="198">
  <si>
    <t>SINAPI</t>
  </si>
  <si>
    <t>h</t>
  </si>
  <si>
    <t>un</t>
  </si>
  <si>
    <t>m</t>
  </si>
  <si>
    <t>m³</t>
  </si>
  <si>
    <t>Pedreiro</t>
  </si>
  <si>
    <t>m²</t>
  </si>
  <si>
    <t>Servente</t>
  </si>
  <si>
    <t>kg</t>
  </si>
  <si>
    <t>l</t>
  </si>
  <si>
    <t>Pintor</t>
  </si>
  <si>
    <t>PINTURAS EM PAREDES E FORROS</t>
  </si>
  <si>
    <t>7.2</t>
  </si>
  <si>
    <t>7.1</t>
  </si>
  <si>
    <t>6.2</t>
  </si>
  <si>
    <t>6.1</t>
  </si>
  <si>
    <t>5.2</t>
  </si>
  <si>
    <t>5.1</t>
  </si>
  <si>
    <t>4.2</t>
  </si>
  <si>
    <t>4.1</t>
  </si>
  <si>
    <t>3.3</t>
  </si>
  <si>
    <t>3.2</t>
  </si>
  <si>
    <t>Areia grossa</t>
  </si>
  <si>
    <t>3.1</t>
  </si>
  <si>
    <t>2.3</t>
  </si>
  <si>
    <t>2.2</t>
  </si>
  <si>
    <t>2.1</t>
  </si>
  <si>
    <t>Caçamba para remoção de resíduos da construção civil – locação – capacidade mínima 5 metros cúbicos</t>
  </si>
  <si>
    <t>1.4</t>
  </si>
  <si>
    <t>1.3</t>
  </si>
  <si>
    <t>1.2</t>
  </si>
  <si>
    <t>1.1</t>
  </si>
  <si>
    <t>TOTAL</t>
  </si>
  <si>
    <t>Qtdes. Estimadas</t>
  </si>
  <si>
    <t>Unid.</t>
  </si>
  <si>
    <t>Descrição do Serviço</t>
  </si>
  <si>
    <t>Item</t>
  </si>
  <si>
    <t>código</t>
  </si>
  <si>
    <t>tabela</t>
  </si>
  <si>
    <t>TOTAL C/ BDI</t>
  </si>
  <si>
    <t>Custo Insumo</t>
  </si>
  <si>
    <t>Qtde / Coeficiente</t>
  </si>
  <si>
    <t>Material Unitário</t>
  </si>
  <si>
    <t>Mão de Obra Unitário</t>
  </si>
  <si>
    <t>Total Unitário</t>
  </si>
  <si>
    <t>Material Total</t>
  </si>
  <si>
    <t>Mão de Obra Total</t>
  </si>
  <si>
    <t>PLANILHA ESTIMATIVA</t>
  </si>
  <si>
    <t xml:space="preserve">CONTRATO: </t>
  </si>
  <si>
    <t>Servente com encargos complementares</t>
  </si>
  <si>
    <t>Cimento Portland composto CP II - 32</t>
  </si>
  <si>
    <t>Tinta acrílica premium</t>
  </si>
  <si>
    <t>Aplicação manual de pintura com tinta látex acrílica em paredes, duas demaõs.</t>
  </si>
  <si>
    <t>Aplicação e lixamento de massa látex em paredes, uma demão.</t>
  </si>
  <si>
    <t>Lixa em folha para parede ou madeira, número 120 (cor vermelha)</t>
  </si>
  <si>
    <t>Massa corrida PVA para paredes internas</t>
  </si>
  <si>
    <t>18L</t>
  </si>
  <si>
    <t>Locação mensal de andaime metálico  tipo fachadeiro, inclusive montagem.</t>
  </si>
  <si>
    <t>Andaime metálico tipo fachadeiro, largura de 1,20m, alura por peça de 2m (locação)</t>
  </si>
  <si>
    <t>m²/mês</t>
  </si>
  <si>
    <t>EMPRESA EXECUTANTE:</t>
  </si>
  <si>
    <t>SERVIÇOS PRELIMINARES</t>
  </si>
  <si>
    <t>Mestre de obras</t>
  </si>
  <si>
    <t>74209/1</t>
  </si>
  <si>
    <t>Placa de obra e chapa de aço galvanizado</t>
  </si>
  <si>
    <t>Peça de madeira nativa regional 7,5 x 7,5 cm não parelhada  p/ forma</t>
  </si>
  <si>
    <t>Placa de obra (p/ construção civil) em chapa galvanizada nº 22, de 2 x  1,125m</t>
  </si>
  <si>
    <t>Prego polido com cabeça 18 x 30</t>
  </si>
  <si>
    <t>Carpinteiro de formas</t>
  </si>
  <si>
    <t>Limpeza final da obra</t>
  </si>
  <si>
    <t>Ácido muriático (solução ácida)</t>
  </si>
  <si>
    <t>Remoção de pintura a óleo / esmalte sobre superfície metálica.</t>
  </si>
  <si>
    <t>Lixa p/ ferro</t>
  </si>
  <si>
    <t>Removedor de tinta óleo / esmalte</t>
  </si>
  <si>
    <t>RESUMO</t>
  </si>
  <si>
    <t>Serviços à executar</t>
  </si>
  <si>
    <t>Total</t>
  </si>
  <si>
    <t xml:space="preserve">REFERÊNCIAS: </t>
  </si>
  <si>
    <t>PINTURA EXTERNA</t>
  </si>
  <si>
    <t>PINTURA DO PISO</t>
  </si>
  <si>
    <t>Pintura acrílica em piso cimentado, duas demãos.</t>
  </si>
  <si>
    <t>Tinta acrílica premium para piso</t>
  </si>
  <si>
    <t>74245/1</t>
  </si>
  <si>
    <t>73806/1</t>
  </si>
  <si>
    <t>Limpeza de superfícies com jato de alta pressão de ar e água.</t>
  </si>
  <si>
    <t>Lavadora de alta pressão para água fria de 1400 a 1900 libras, vazão de 400 a 700 litros/hora.</t>
  </si>
  <si>
    <t>PINTURA GRADIL, PORTÃO E CORRIMÃO</t>
  </si>
  <si>
    <t>79516/1</t>
  </si>
  <si>
    <t>Pintura esmalte fosco, duas demãos, sobre superfície metálica, incluso uma demão de fundo anticorrosivo. Utilização de revólver (ar comprimido).</t>
  </si>
  <si>
    <t>74145/1</t>
  </si>
  <si>
    <t>Lixa em folha para ferro, número 150.</t>
  </si>
  <si>
    <t>Removedor de tinta óleo / emalte verniz.</t>
  </si>
  <si>
    <t>Tinta esmalte sintético premium fosco</t>
  </si>
  <si>
    <t>Fundo anticorrosivo para metais ferrosos (zarcão)</t>
  </si>
  <si>
    <t>PINTURA INTERNA</t>
  </si>
  <si>
    <t>Tinta latex PVA premium</t>
  </si>
  <si>
    <t>Portão de abrir em gradil de metalon redondo de 3/4" vertical , com requadro, acabamento natural, completo.</t>
  </si>
  <si>
    <t>Portão de ferro com barra de 1/2", com requadro</t>
  </si>
  <si>
    <t>74100/1</t>
  </si>
  <si>
    <t>Grade de ferro em barra chata 3/16"</t>
  </si>
  <si>
    <t>73932/1</t>
  </si>
  <si>
    <t>Serralheiro</t>
  </si>
  <si>
    <t>Argamassa traço 1:4, praparo manual</t>
  </si>
  <si>
    <t>Barra de ferro retangular , barra chata, 3/4" x  3/16" (LxC)</t>
  </si>
  <si>
    <t>Cantoneira fero galvanizado de abas iguais, 1" x 1/8" (LxE), 1,20 Kg/m</t>
  </si>
  <si>
    <t>INSTALAÇÃO DE JANELA NA SECRETARIA</t>
  </si>
  <si>
    <t>Demolição de alvenaria de elementos cerâmicos vazados</t>
  </si>
  <si>
    <t>Verga moldada in loco em concreto para janelas com mais de 1,5m de vão.</t>
  </si>
  <si>
    <t>Fabricação de forma para vigas, com madeira serrada,  e+25mm.</t>
  </si>
  <si>
    <t>Corte e dobra de aço CA-50, diâmetro de 8mm, utilizado em estruturas diversas.</t>
  </si>
  <si>
    <t>Concreto FCK = 20MPA, traço 1:2, 7:3 (cimento / areia média / brita 1) - preparo mecânico com betoneira 600l.</t>
  </si>
  <si>
    <t>Desmoldandte protetor para formas de madeira, de base oleosa, emulsionada em água.</t>
  </si>
  <si>
    <t>Espacador / distanciador em plástico  (coletado caixa)</t>
  </si>
  <si>
    <t>Contraverga moldada in loco em concreto para vãos de mais de 1,5m de comprimento.</t>
  </si>
  <si>
    <t>Corte e dobra de aço CA-50, diâmetro de 6,3mm, utilizado em estruturas diversas, exceto lajes.</t>
  </si>
  <si>
    <t>Janela de alumínio maxim-ar, fixação com argamassa, com vidros, padronizada.</t>
  </si>
  <si>
    <t>Argamassa traço 1:3 (cimento e areia média), preparo manual.</t>
  </si>
  <si>
    <t>Janela de alumínio maxim-ar,  série 25, 90x110cm, incluso guarnição e vidro fantasia.</t>
  </si>
  <si>
    <t>Mestre de obras (20 dias)</t>
  </si>
  <si>
    <t>EPI (encargos complementares) - horista</t>
  </si>
  <si>
    <t>Exames  -  horista (encargos complementares) (coletado caixa)</t>
  </si>
  <si>
    <t>Seguro - horista (encargos complementares) (coletado caixa)</t>
  </si>
  <si>
    <t>Concreto magro para lastro, traço 1:4, 5:4, 5 (cimento, areia média e brita 1) - preparo mecânico com betoneira 400L.</t>
  </si>
  <si>
    <t>Sarrafo de madeira não aparelhada 2,5 x 7cm, .maçaranduba, angelim ou equivalente da região.</t>
  </si>
  <si>
    <t>2.4</t>
  </si>
  <si>
    <t>2.5</t>
  </si>
  <si>
    <t>2.6</t>
  </si>
  <si>
    <t>6.3</t>
  </si>
  <si>
    <t>ENDEREÇO: Rua Ten. Cel. Joaquim Carneiro, 331 - Jaguariaíva-PR</t>
  </si>
  <si>
    <t>2.7</t>
  </si>
  <si>
    <t>Peitoril em mármore branco, largura de 25cm, assentado com argamassa traço 1:3 (cimento e areia média), preparo manual da argamassa.</t>
  </si>
  <si>
    <t xml:space="preserve">Marmorista / graniteiro </t>
  </si>
  <si>
    <t>Peitoril / soleira em mármore polido, branco comum, L=25cm, E=3cm, corte reto.</t>
  </si>
  <si>
    <t>Estaca a trado (broca) diâmetro = 25cm, em concreto armado moldado in loco, 15MPA</t>
  </si>
  <si>
    <t>74156/1</t>
  </si>
  <si>
    <t>Armador</t>
  </si>
  <si>
    <t>Concreto FCK = 15MPA, traço 1:3, 4:3, 5 (cimento , areia média, brita 1) - preparo mecânico com betoneira 600L.</t>
  </si>
  <si>
    <t>Aço CA-50, 8,0mm,  vergalhão</t>
  </si>
  <si>
    <t>Arame recozido 18bwg, 1,25mm (0,01 kg/m)</t>
  </si>
  <si>
    <t>Risco/seguros</t>
  </si>
  <si>
    <t xml:space="preserve">Administração central </t>
  </si>
  <si>
    <t>Despesas financeiras</t>
  </si>
  <si>
    <t>Lucro</t>
  </si>
  <si>
    <t>TRIBUTOS</t>
  </si>
  <si>
    <t xml:space="preserve">COFINS </t>
  </si>
  <si>
    <t>Previdência</t>
  </si>
  <si>
    <t>PIS</t>
  </si>
  <si>
    <t>ISS</t>
  </si>
  <si>
    <t>X =  somatória de Risco/Seguros e da Administração Central</t>
  </si>
  <si>
    <t>Y = Despesas Financeiras</t>
  </si>
  <si>
    <t>Z = Lucro</t>
  </si>
  <si>
    <t xml:space="preserve">I  = somatória dos tributos </t>
  </si>
  <si>
    <t>BDI = ((1 + X) (1 + Y) (1 + Z) / (1 - I)) - 1</t>
  </si>
  <si>
    <t>COMPOSIÇÃO DO BDI</t>
  </si>
  <si>
    <t>ISSQN JAGUARIAÍVA</t>
  </si>
  <si>
    <t>ISSQN REFERÊNCIA</t>
  </si>
  <si>
    <t>OBRA: Pintura geral e instalação de esquadrias na Vara do Trabalho de Jaguariaíva</t>
  </si>
  <si>
    <t>LOCAL: Rua Ten. Cel. Joaquim Carneiro, 331 - Jaguariaíva-PR, CEP: 84200-000</t>
  </si>
  <si>
    <t>DATA: Outubro/2016</t>
  </si>
  <si>
    <t>TRIBUNAL REGIONAL DO TRABALHO DA 9ª REGIÃO
SECRETARIA ADMINISTRATIVA - NAA  SETORIAL III
SECRETARIA DE ENGENHARIA E ARQUITETURA</t>
  </si>
  <si>
    <t>DATA:   14 / 10 / 2016</t>
  </si>
  <si>
    <t>M²</t>
  </si>
  <si>
    <t>Azulejista</t>
  </si>
  <si>
    <t xml:space="preserve"> Rejunte  colorido</t>
  </si>
  <si>
    <t xml:space="preserve"> Argamassa colante tipo  ACIII</t>
  </si>
  <si>
    <t xml:space="preserve"> 
PISO PODOTATIL DE CONCRETO - DIRECIONAL E ALERTA, *40 X 40 X 2,5*CM</t>
  </si>
  <si>
    <t>ud</t>
  </si>
  <si>
    <t>1.5</t>
  </si>
  <si>
    <t>DEMOLICAO MANUAL DE PISO / CONTRAPISO</t>
  </si>
  <si>
    <t>SERVIÇO: Pintura geral;  instalação de esquadrias e piso podotátil na Vara do Trabalho de Jaguariaíva</t>
  </si>
  <si>
    <t>AMBIENTE</t>
  </si>
  <si>
    <t>SECRETARIA</t>
  </si>
  <si>
    <t>PAREDES</t>
  </si>
  <si>
    <t>LAJES</t>
  </si>
  <si>
    <t>GAB JUIZ AUXILIAR</t>
  </si>
  <si>
    <t>GAB JUIZ TITULAR</t>
  </si>
  <si>
    <t>SL AUDIÊNCIAS</t>
  </si>
  <si>
    <t>BALCÃO ATNEDIMENTO</t>
  </si>
  <si>
    <t xml:space="preserve">HALL </t>
  </si>
  <si>
    <t>ARQUIVO</t>
  </si>
  <si>
    <t>PINTURAS INTERNAS</t>
  </si>
  <si>
    <t>EDÍCULA</t>
  </si>
  <si>
    <t>ARQUIVO EXTERNO</t>
  </si>
  <si>
    <t>PINTURAS EXTERNAS</t>
  </si>
  <si>
    <t>PRÉDIO PRINCIPAL</t>
  </si>
  <si>
    <t>EDÍCULA E GARAGENS</t>
  </si>
  <si>
    <t>MUROS E PAREDES</t>
  </si>
  <si>
    <t>PINTURA DE GRADIL</t>
  </si>
  <si>
    <t>GRADIL FRONTAL</t>
  </si>
  <si>
    <t>GRADES DE JANELAS</t>
  </si>
  <si>
    <t>INSTALAÇÃO DE GRADIL - PORTÃO -  PISO PODOTÁTIL</t>
  </si>
  <si>
    <t>PINTURA DE PISOS</t>
  </si>
  <si>
    <t>PISOS EXTERNOS</t>
  </si>
  <si>
    <r>
      <t xml:space="preserve">Aplicação manual de pintura com tinta látex PVA em paredes, duas demaõs. </t>
    </r>
    <r>
      <rPr>
        <b/>
        <sz val="12"/>
        <color rgb="FFFF0000"/>
        <rFont val="Arial"/>
        <family val="2"/>
      </rPr>
      <t>(paredes e tetos)</t>
    </r>
  </si>
  <si>
    <t>Cotação  CP 003/16 - Porecatu</t>
  </si>
  <si>
    <t>SINAPI -  INSUMOS E COMPOSIÇÕES - AGOSTO 2016 - NÃO DESONERADO - PARANÁ</t>
  </si>
  <si>
    <t>TCPO</t>
  </si>
  <si>
    <t>3.4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</si>
</sst>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  <numFmt numFmtId="165" formatCode="_-* #,##0.000_-;\-* #,##0.000_-;_-* &quot;-&quot;???_-;_-@_-"/>
    <numFmt numFmtId="166" formatCode="0.000"/>
    <numFmt numFmtId="167" formatCode="0.0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6"/>
      <name val="Arial"/>
      <family val="2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8"/>
      <name val="Verdana"/>
      <family val="2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13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0">
    <xf numFmtId="0" fontId="0" fillId="0" borderId="0" xfId="0"/>
    <xf numFmtId="4" fontId="3" fillId="0" borderId="6" xfId="0" applyNumberFormat="1" applyFont="1" applyFill="1" applyBorder="1" applyAlignment="1" applyProtection="1">
      <alignment horizontal="center"/>
    </xf>
    <xf numFmtId="2" fontId="4" fillId="0" borderId="6" xfId="2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justify" vertical="center" wrapText="1"/>
    </xf>
    <xf numFmtId="0" fontId="3" fillId="0" borderId="6" xfId="0" applyFont="1" applyFill="1" applyBorder="1" applyAlignment="1" applyProtection="1">
      <alignment horizontal="left" vertical="center"/>
    </xf>
    <xf numFmtId="7" fontId="5" fillId="0" borderId="6" xfId="2" applyNumberFormat="1" applyFont="1" applyFill="1" applyBorder="1" applyAlignment="1" applyProtection="1">
      <alignment horizontal="center" vertical="center" wrapText="1"/>
    </xf>
    <xf numFmtId="7" fontId="5" fillId="0" borderId="7" xfId="2" applyNumberFormat="1" applyFont="1" applyFill="1" applyBorder="1" applyAlignment="1" applyProtection="1">
      <alignment horizontal="center" vertical="center" wrapText="1"/>
    </xf>
    <xf numFmtId="4" fontId="5" fillId="0" borderId="6" xfId="2" applyNumberFormat="1" applyFont="1" applyFill="1" applyBorder="1" applyAlignment="1" applyProtection="1">
      <alignment horizontal="center" vertical="center" wrapText="1"/>
    </xf>
    <xf numFmtId="2" fontId="5" fillId="0" borderId="6" xfId="2" applyNumberFormat="1" applyFont="1" applyFill="1" applyBorder="1" applyAlignment="1" applyProtection="1">
      <alignment horizontal="center" vertical="center" wrapText="1"/>
    </xf>
    <xf numFmtId="0" fontId="5" fillId="0" borderId="6" xfId="0" quotePrefix="1" applyFont="1" applyFill="1" applyBorder="1" applyAlignment="1" applyProtection="1">
      <alignment horizontal="justify" vertical="center" wrapText="1"/>
    </xf>
    <xf numFmtId="44" fontId="4" fillId="0" borderId="6" xfId="2" applyFont="1" applyFill="1" applyBorder="1" applyAlignment="1" applyProtection="1">
      <alignment horizontal="center" vertical="center" wrapText="1"/>
    </xf>
    <xf numFmtId="165" fontId="3" fillId="0" borderId="6" xfId="0" applyNumberFormat="1" applyFont="1" applyFill="1" applyBorder="1" applyAlignment="1" applyProtection="1">
      <alignment horizontal="left" vertical="center" wrapText="1"/>
    </xf>
    <xf numFmtId="7" fontId="3" fillId="0" borderId="6" xfId="0" applyNumberFormat="1" applyFont="1" applyFill="1" applyBorder="1" applyAlignment="1" applyProtection="1">
      <alignment horizontal="left" vertical="center" wrapText="1"/>
    </xf>
    <xf numFmtId="4" fontId="3" fillId="0" borderId="6" xfId="0" applyNumberFormat="1" applyFont="1" applyFill="1" applyBorder="1" applyAlignment="1" applyProtection="1"/>
    <xf numFmtId="0" fontId="3" fillId="0" borderId="6" xfId="0" applyFont="1" applyFill="1" applyBorder="1" applyAlignment="1" applyProtection="1">
      <alignment horizontal="center" vertical="center"/>
    </xf>
    <xf numFmtId="7" fontId="4" fillId="0" borderId="6" xfId="2" applyNumberFormat="1" applyFont="1" applyFill="1" applyBorder="1" applyAlignment="1" applyProtection="1">
      <alignment horizontal="center" vertical="center" wrapText="1"/>
    </xf>
    <xf numFmtId="4" fontId="4" fillId="0" borderId="6" xfId="2" applyNumberFormat="1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justify" vertical="center" wrapText="1"/>
    </xf>
    <xf numFmtId="44" fontId="4" fillId="0" borderId="7" xfId="2" applyFont="1" applyFill="1" applyBorder="1" applyAlignment="1" applyProtection="1">
      <alignment horizontal="center" vertical="center" wrapText="1"/>
    </xf>
    <xf numFmtId="7" fontId="4" fillId="0" borderId="7" xfId="2" applyNumberFormat="1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justify"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justify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7" fontId="2" fillId="0" borderId="9" xfId="1" applyNumberFormat="1" applyFont="1" applyFill="1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2" fontId="7" fillId="0" borderId="15" xfId="0" applyNumberFormat="1" applyFont="1" applyFill="1" applyBorder="1" applyAlignment="1" applyProtection="1">
      <alignment horizontal="center" vertical="center" wrapText="1"/>
    </xf>
    <xf numFmtId="2" fontId="7" fillId="3" borderId="8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4" fillId="0" borderId="6" xfId="0" applyFont="1" applyFill="1" applyBorder="1" applyAlignment="1" applyProtection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2" fontId="9" fillId="0" borderId="6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/>
    </xf>
    <xf numFmtId="164" fontId="4" fillId="0" borderId="6" xfId="0" applyNumberFormat="1" applyFont="1" applyFill="1" applyBorder="1" applyAlignment="1" applyProtection="1">
      <alignment horizontal="center"/>
    </xf>
    <xf numFmtId="164" fontId="4" fillId="0" borderId="7" xfId="0" applyNumberFormat="1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/>
    <xf numFmtId="0" fontId="12" fillId="0" borderId="0" xfId="0" applyFont="1"/>
    <xf numFmtId="0" fontId="7" fillId="0" borderId="7" xfId="0" applyFont="1" applyFill="1" applyBorder="1" applyAlignment="1" applyProtection="1">
      <alignment horizontal="center" vertical="center"/>
    </xf>
    <xf numFmtId="0" fontId="7" fillId="0" borderId="18" xfId="0" applyFont="1" applyFill="1" applyBorder="1" applyAlignment="1" applyProtection="1">
      <alignment horizontal="center" vertical="center"/>
    </xf>
    <xf numFmtId="2" fontId="4" fillId="0" borderId="6" xfId="0" applyNumberFormat="1" applyFont="1" applyFill="1" applyBorder="1" applyProtection="1"/>
    <xf numFmtId="166" fontId="9" fillId="0" borderId="6" xfId="0" applyNumberFormat="1" applyFont="1" applyFill="1" applyBorder="1" applyAlignment="1" applyProtection="1">
      <alignment horizontal="center" vertical="center" wrapText="1"/>
    </xf>
    <xf numFmtId="166" fontId="4" fillId="0" borderId="6" xfId="0" applyNumberFormat="1" applyFont="1" applyFill="1" applyBorder="1" applyAlignment="1" applyProtection="1">
      <alignment horizontal="center" vertical="center" wrapText="1"/>
    </xf>
    <xf numFmtId="166" fontId="5" fillId="0" borderId="6" xfId="0" applyNumberFormat="1" applyFont="1" applyFill="1" applyBorder="1" applyAlignment="1" applyProtection="1">
      <alignment horizontal="center" vertical="center" wrapText="1"/>
    </xf>
    <xf numFmtId="166" fontId="11" fillId="0" borderId="0" xfId="0" applyNumberFormat="1" applyFont="1"/>
    <xf numFmtId="0" fontId="4" fillId="0" borderId="6" xfId="0" applyFont="1" applyFill="1" applyBorder="1" applyAlignment="1" applyProtection="1">
      <alignment horizontal="left" vertical="center" wrapText="1"/>
    </xf>
    <xf numFmtId="0" fontId="10" fillId="0" borderId="16" xfId="0" applyFont="1" applyBorder="1" applyAlignment="1"/>
    <xf numFmtId="0" fontId="10" fillId="0" borderId="0" xfId="0" applyFont="1" applyBorder="1" applyAlignment="1"/>
    <xf numFmtId="166" fontId="10" fillId="0" borderId="0" xfId="0" applyNumberFormat="1" applyFont="1" applyAlignment="1"/>
    <xf numFmtId="0" fontId="10" fillId="0" borderId="17" xfId="0" applyFont="1" applyBorder="1" applyAlignment="1"/>
    <xf numFmtId="0" fontId="7" fillId="5" borderId="15" xfId="0" applyFont="1" applyFill="1" applyBorder="1" applyAlignment="1" applyProtection="1">
      <alignment horizontal="center" vertical="center"/>
    </xf>
    <xf numFmtId="166" fontId="7" fillId="5" borderId="5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horizontal="center"/>
    </xf>
    <xf numFmtId="7" fontId="13" fillId="4" borderId="6" xfId="2" applyNumberFormat="1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166" fontId="13" fillId="0" borderId="6" xfId="0" applyNumberFormat="1" applyFont="1" applyFill="1" applyBorder="1" applyAlignment="1" applyProtection="1">
      <alignment horizontal="center" vertical="center" wrapText="1"/>
    </xf>
    <xf numFmtId="2" fontId="13" fillId="4" borderId="6" xfId="2" applyNumberFormat="1" applyFont="1" applyFill="1" applyBorder="1" applyAlignment="1" applyProtection="1">
      <alignment horizontal="center" vertical="center" wrapText="1"/>
    </xf>
    <xf numFmtId="4" fontId="13" fillId="4" borderId="6" xfId="2" applyNumberFormat="1" applyFont="1" applyFill="1" applyBorder="1" applyAlignment="1" applyProtection="1">
      <alignment horizontal="center" vertical="center" wrapText="1"/>
    </xf>
    <xf numFmtId="7" fontId="8" fillId="4" borderId="6" xfId="2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0" fontId="8" fillId="0" borderId="6" xfId="0" applyFont="1" applyFill="1" applyBorder="1" applyAlignment="1" applyProtection="1">
      <alignment horizontal="center" vertical="center"/>
    </xf>
    <xf numFmtId="0" fontId="8" fillId="4" borderId="6" xfId="0" applyFont="1" applyFill="1" applyBorder="1" applyAlignment="1" applyProtection="1">
      <alignment horizontal="center" vertical="center" wrapText="1"/>
    </xf>
    <xf numFmtId="166" fontId="8" fillId="0" borderId="6" xfId="0" applyNumberFormat="1" applyFont="1" applyFill="1" applyBorder="1" applyAlignment="1" applyProtection="1">
      <alignment horizontal="center" vertical="center" wrapText="1"/>
    </xf>
    <xf numFmtId="2" fontId="8" fillId="4" borderId="6" xfId="2" applyNumberFormat="1" applyFont="1" applyFill="1" applyBorder="1" applyAlignment="1" applyProtection="1">
      <alignment horizontal="center" vertical="center" wrapText="1"/>
    </xf>
    <xf numFmtId="4" fontId="8" fillId="4" borderId="6" xfId="2" applyNumberFormat="1" applyFont="1" applyFill="1" applyBorder="1" applyAlignment="1" applyProtection="1">
      <alignment horizontal="center" vertical="center" wrapText="1"/>
    </xf>
    <xf numFmtId="0" fontId="15" fillId="0" borderId="0" xfId="0" applyFont="1"/>
    <xf numFmtId="7" fontId="11" fillId="0" borderId="0" xfId="0" applyNumberFormat="1" applyFont="1"/>
    <xf numFmtId="43" fontId="11" fillId="0" borderId="0" xfId="0" applyNumberFormat="1" applyFont="1"/>
    <xf numFmtId="7" fontId="4" fillId="0" borderId="6" xfId="0" applyNumberFormat="1" applyFont="1" applyFill="1" applyBorder="1" applyAlignment="1" applyProtection="1">
      <alignment horizontal="left" vertical="center" wrapText="1"/>
    </xf>
    <xf numFmtId="165" fontId="4" fillId="0" borderId="6" xfId="0" applyNumberFormat="1" applyFont="1" applyFill="1" applyBorder="1" applyAlignment="1" applyProtection="1">
      <alignment horizontal="left" vertical="center" wrapText="1"/>
    </xf>
    <xf numFmtId="0" fontId="4" fillId="7" borderId="0" xfId="0" applyFont="1" applyFill="1" applyAlignment="1">
      <alignment vertical="center"/>
    </xf>
    <xf numFmtId="0" fontId="4" fillId="7" borderId="0" xfId="0" applyFont="1" applyFill="1" applyBorder="1" applyAlignment="1">
      <alignment vertical="center"/>
    </xf>
    <xf numFmtId="0" fontId="4" fillId="8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top" wrapText="1"/>
    </xf>
    <xf numFmtId="0" fontId="4" fillId="8" borderId="0" xfId="0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/>
    </xf>
    <xf numFmtId="44" fontId="4" fillId="8" borderId="0" xfId="2" applyFont="1" applyFill="1" applyBorder="1" applyAlignment="1">
      <alignment horizontal="right" vertical="center"/>
    </xf>
    <xf numFmtId="0" fontId="4" fillId="7" borderId="0" xfId="0" applyFont="1" applyFill="1"/>
    <xf numFmtId="0" fontId="4" fillId="7" borderId="0" xfId="0" applyFont="1" applyFill="1" applyBorder="1"/>
    <xf numFmtId="0" fontId="9" fillId="8" borderId="0" xfId="0" applyFont="1" applyFill="1" applyBorder="1" applyAlignment="1">
      <alignment horizontal="center" vertical="center"/>
    </xf>
    <xf numFmtId="0" fontId="9" fillId="8" borderId="0" xfId="0" applyFont="1" applyFill="1" applyBorder="1" applyAlignment="1">
      <alignment wrapText="1"/>
    </xf>
    <xf numFmtId="44" fontId="9" fillId="8" borderId="0" xfId="2" applyFont="1" applyFill="1" applyBorder="1" applyAlignment="1">
      <alignment horizontal="right" vertical="center"/>
    </xf>
    <xf numFmtId="0" fontId="9" fillId="7" borderId="0" xfId="0" applyFont="1" applyFill="1"/>
    <xf numFmtId="0" fontId="4" fillId="8" borderId="20" xfId="0" applyFont="1" applyFill="1" applyBorder="1" applyAlignment="1">
      <alignment horizontal="center" vertical="center"/>
    </xf>
    <xf numFmtId="0" fontId="4" fillId="8" borderId="21" xfId="0" applyFont="1" applyFill="1" applyBorder="1" applyAlignment="1">
      <alignment horizontal="left" wrapText="1"/>
    </xf>
    <xf numFmtId="0" fontId="4" fillId="8" borderId="23" xfId="0" applyFont="1" applyFill="1" applyBorder="1" applyAlignment="1">
      <alignment horizontal="center" vertical="center"/>
    </xf>
    <xf numFmtId="0" fontId="4" fillId="8" borderId="25" xfId="0" applyFont="1" applyFill="1" applyBorder="1" applyAlignment="1">
      <alignment horizontal="left" wrapText="1"/>
    </xf>
    <xf numFmtId="0" fontId="5" fillId="7" borderId="0" xfId="0" applyFont="1" applyFill="1"/>
    <xf numFmtId="44" fontId="5" fillId="7" borderId="0" xfId="0" applyNumberFormat="1" applyFont="1" applyFill="1"/>
    <xf numFmtId="7" fontId="4" fillId="8" borderId="22" xfId="2" applyNumberFormat="1" applyFont="1" applyFill="1" applyBorder="1" applyAlignment="1">
      <alignment horizontal="right" vertical="center"/>
    </xf>
    <xf numFmtId="7" fontId="4" fillId="8" borderId="24" xfId="0" applyNumberFormat="1" applyFont="1" applyFill="1" applyBorder="1" applyAlignment="1">
      <alignment wrapText="1"/>
    </xf>
    <xf numFmtId="7" fontId="5" fillId="8" borderId="6" xfId="2" applyNumberFormat="1" applyFont="1" applyFill="1" applyBorder="1" applyAlignment="1">
      <alignment horizontal="right" vertical="center"/>
    </xf>
    <xf numFmtId="0" fontId="4" fillId="8" borderId="25" xfId="0" applyFont="1" applyFill="1" applyBorder="1" applyAlignment="1">
      <alignment horizontal="left" vertical="center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7" fontId="10" fillId="0" borderId="0" xfId="0" applyNumberFormat="1" applyFont="1"/>
    <xf numFmtId="10" fontId="7" fillId="0" borderId="33" xfId="0" applyNumberFormat="1" applyFont="1" applyBorder="1" applyAlignment="1">
      <alignment horizontal="center" vertical="top" wrapText="1"/>
    </xf>
    <xf numFmtId="0" fontId="7" fillId="0" borderId="33" xfId="0" applyFont="1" applyBorder="1" applyAlignment="1">
      <alignment horizontal="justify" vertical="top" wrapText="1"/>
    </xf>
    <xf numFmtId="0" fontId="0" fillId="0" borderId="33" xfId="0" applyBorder="1"/>
    <xf numFmtId="0" fontId="7" fillId="0" borderId="33" xfId="0" applyFont="1" applyBorder="1" applyAlignment="1">
      <alignment horizontal="justify"/>
    </xf>
    <xf numFmtId="10" fontId="7" fillId="0" borderId="33" xfId="5" applyNumberFormat="1" applyFont="1" applyBorder="1" applyAlignment="1">
      <alignment horizontal="justify"/>
    </xf>
    <xf numFmtId="0" fontId="7" fillId="3" borderId="8" xfId="0" applyFont="1" applyFill="1" applyBorder="1" applyAlignment="1" applyProtection="1">
      <alignment horizontal="center" vertical="center" wrapText="1"/>
    </xf>
    <xf numFmtId="10" fontId="7" fillId="3" borderId="8" xfId="2" applyNumberFormat="1" applyFont="1" applyFill="1" applyBorder="1" applyAlignment="1" applyProtection="1">
      <alignment horizontal="center" vertical="center" wrapText="1"/>
    </xf>
    <xf numFmtId="44" fontId="7" fillId="3" borderId="8" xfId="2" applyFont="1" applyFill="1" applyBorder="1" applyAlignment="1" applyProtection="1">
      <alignment horizontal="center" vertical="center" wrapText="1"/>
    </xf>
    <xf numFmtId="44" fontId="4" fillId="0" borderId="6" xfId="2" applyFont="1" applyFill="1" applyBorder="1" applyAlignment="1" applyProtection="1">
      <alignment vertical="center" wrapText="1"/>
    </xf>
    <xf numFmtId="10" fontId="6" fillId="2" borderId="6" xfId="2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9" fillId="0" borderId="6" xfId="0" applyFont="1" applyBorder="1"/>
    <xf numFmtId="0" fontId="0" fillId="0" borderId="6" xfId="0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0" fillId="0" borderId="6" xfId="0" applyBorder="1"/>
    <xf numFmtId="2" fontId="0" fillId="0" borderId="6" xfId="0" applyNumberFormat="1" applyBorder="1" applyAlignment="1">
      <alignment horizontal="center"/>
    </xf>
    <xf numFmtId="2" fontId="19" fillId="0" borderId="6" xfId="0" applyNumberFormat="1" applyFont="1" applyBorder="1" applyAlignment="1">
      <alignment horizontal="center"/>
    </xf>
    <xf numFmtId="44" fontId="10" fillId="0" borderId="0" xfId="2" applyFont="1" applyAlignment="1"/>
    <xf numFmtId="44" fontId="7" fillId="5" borderId="5" xfId="2" applyFont="1" applyFill="1" applyBorder="1" applyAlignment="1" applyProtection="1">
      <alignment horizontal="center" vertical="center" wrapText="1"/>
    </xf>
    <xf numFmtId="44" fontId="13" fillId="0" borderId="6" xfId="2" applyFont="1" applyFill="1" applyBorder="1" applyAlignment="1" applyProtection="1">
      <alignment vertical="center" wrapText="1"/>
    </xf>
    <xf numFmtId="44" fontId="5" fillId="0" borderId="6" xfId="2" applyFont="1" applyFill="1" applyBorder="1" applyAlignment="1" applyProtection="1">
      <alignment horizontal="center" vertical="center" wrapText="1"/>
    </xf>
    <xf numFmtId="44" fontId="8" fillId="0" borderId="6" xfId="2" applyFont="1" applyFill="1" applyBorder="1" applyAlignment="1" applyProtection="1">
      <alignment vertical="center" wrapText="1"/>
    </xf>
    <xf numFmtId="44" fontId="9" fillId="0" borderId="6" xfId="2" applyFont="1" applyFill="1" applyBorder="1" applyAlignment="1" applyProtection="1">
      <alignment horizontal="center" vertical="center" wrapText="1"/>
    </xf>
    <xf numFmtId="44" fontId="11" fillId="0" borderId="0" xfId="2" applyFont="1"/>
    <xf numFmtId="0" fontId="10" fillId="0" borderId="0" xfId="0" applyFont="1" applyAlignment="1">
      <alignment wrapText="1"/>
    </xf>
    <xf numFmtId="0" fontId="5" fillId="8" borderId="7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9" fillId="6" borderId="31" xfId="0" applyFont="1" applyFill="1" applyBorder="1" applyAlignment="1" applyProtection="1">
      <alignment horizontal="center" vertical="center" wrapText="1"/>
      <protection hidden="1"/>
    </xf>
    <xf numFmtId="0" fontId="9" fillId="6" borderId="11" xfId="0" applyFont="1" applyFill="1" applyBorder="1" applyAlignment="1" applyProtection="1">
      <alignment horizontal="center" vertical="center" wrapText="1"/>
      <protection hidden="1"/>
    </xf>
    <xf numFmtId="0" fontId="9" fillId="6" borderId="32" xfId="0" applyFont="1" applyFill="1" applyBorder="1" applyAlignment="1" applyProtection="1">
      <alignment horizontal="center" vertical="center" wrapText="1"/>
      <protection hidden="1"/>
    </xf>
    <xf numFmtId="0" fontId="9" fillId="6" borderId="26" xfId="0" applyFont="1" applyFill="1" applyBorder="1" applyAlignment="1" applyProtection="1">
      <alignment horizontal="center" vertical="center" wrapText="1"/>
      <protection hidden="1"/>
    </xf>
    <xf numFmtId="0" fontId="9" fillId="6" borderId="0" xfId="0" applyFont="1" applyFill="1" applyBorder="1" applyAlignment="1" applyProtection="1">
      <alignment horizontal="center" vertical="center" wrapText="1"/>
      <protection hidden="1"/>
    </xf>
    <xf numFmtId="0" fontId="9" fillId="6" borderId="27" xfId="0" applyFont="1" applyFill="1" applyBorder="1" applyAlignment="1" applyProtection="1">
      <alignment horizontal="center" vertical="center" wrapText="1"/>
      <protection hidden="1"/>
    </xf>
    <xf numFmtId="0" fontId="9" fillId="6" borderId="28" xfId="0" applyFont="1" applyFill="1" applyBorder="1" applyAlignment="1" applyProtection="1">
      <alignment horizontal="center" vertical="center" wrapText="1"/>
      <protection hidden="1"/>
    </xf>
    <xf numFmtId="0" fontId="9" fillId="6" borderId="29" xfId="0" applyFont="1" applyFill="1" applyBorder="1" applyAlignment="1" applyProtection="1">
      <alignment horizontal="center" vertical="center" wrapText="1"/>
      <protection hidden="1"/>
    </xf>
    <xf numFmtId="0" fontId="9" fillId="6" borderId="30" xfId="0" applyFont="1" applyFill="1" applyBorder="1" applyAlignment="1" applyProtection="1">
      <alignment horizontal="center" vertical="center" wrapText="1"/>
      <protection hidden="1"/>
    </xf>
    <xf numFmtId="0" fontId="4" fillId="6" borderId="7" xfId="0" applyFont="1" applyFill="1" applyBorder="1" applyAlignment="1" applyProtection="1">
      <alignment horizontal="center" vertical="center" wrapText="1"/>
      <protection locked="0"/>
    </xf>
    <xf numFmtId="0" fontId="4" fillId="6" borderId="19" xfId="0" applyFont="1" applyFill="1" applyBorder="1" applyAlignment="1" applyProtection="1">
      <alignment horizontal="center" vertical="center" wrapText="1"/>
      <protection locked="0"/>
    </xf>
    <xf numFmtId="0" fontId="4" fillId="6" borderId="18" xfId="0" applyFont="1" applyFill="1" applyBorder="1" applyAlignment="1" applyProtection="1">
      <alignment horizontal="center" vertical="center" wrapText="1"/>
      <protection locked="0"/>
    </xf>
    <xf numFmtId="0" fontId="5" fillId="6" borderId="7" xfId="0" applyFont="1" applyFill="1" applyBorder="1" applyAlignment="1" applyProtection="1">
      <alignment horizontal="center" vertical="center" wrapText="1"/>
      <protection hidden="1"/>
    </xf>
    <xf numFmtId="0" fontId="5" fillId="6" borderId="19" xfId="0" applyFont="1" applyFill="1" applyBorder="1" applyAlignment="1" applyProtection="1">
      <alignment horizontal="center" vertical="center" wrapText="1"/>
      <protection hidden="1"/>
    </xf>
    <xf numFmtId="0" fontId="5" fillId="6" borderId="18" xfId="0" applyFont="1" applyFill="1" applyBorder="1" applyAlignment="1" applyProtection="1">
      <alignment horizontal="center" vertical="center" wrapText="1"/>
      <protection hidden="1"/>
    </xf>
    <xf numFmtId="0" fontId="7" fillId="9" borderId="6" xfId="0" applyFont="1" applyFill="1" applyBorder="1" applyAlignment="1">
      <alignment horizontal="center" vertical="center" wrapText="1"/>
    </xf>
    <xf numFmtId="44" fontId="7" fillId="9" borderId="5" xfId="2" applyFont="1" applyFill="1" applyBorder="1" applyAlignment="1">
      <alignment horizontal="center" vertical="center" wrapText="1"/>
    </xf>
    <xf numFmtId="44" fontId="7" fillId="9" borderId="8" xfId="2" applyFont="1" applyFill="1" applyBorder="1" applyAlignment="1">
      <alignment horizontal="center" vertical="center" wrapText="1"/>
    </xf>
    <xf numFmtId="44" fontId="2" fillId="2" borderId="3" xfId="2" applyFont="1" applyFill="1" applyBorder="1" applyAlignment="1">
      <alignment horizontal="center" vertical="center"/>
    </xf>
    <xf numFmtId="44" fontId="2" fillId="2" borderId="12" xfId="2" applyFont="1" applyFill="1" applyBorder="1" applyAlignment="1">
      <alignment horizontal="center" vertical="center"/>
    </xf>
    <xf numFmtId="7" fontId="8" fillId="0" borderId="10" xfId="1" applyNumberFormat="1" applyFont="1" applyFill="1" applyBorder="1" applyAlignment="1" applyProtection="1">
      <alignment horizontal="center" vertical="center"/>
    </xf>
    <xf numFmtId="43" fontId="8" fillId="0" borderId="1" xfId="1" applyFont="1" applyFill="1" applyBorder="1" applyAlignment="1" applyProtection="1">
      <alignment horizontal="center" vertical="center"/>
    </xf>
    <xf numFmtId="44" fontId="6" fillId="2" borderId="3" xfId="2" applyFont="1" applyFill="1" applyBorder="1" applyAlignment="1">
      <alignment horizontal="left" wrapText="1"/>
    </xf>
    <xf numFmtId="44" fontId="6" fillId="2" borderId="12" xfId="2" applyFont="1" applyFill="1" applyBorder="1" applyAlignment="1">
      <alignment horizontal="left" wrapText="1"/>
    </xf>
    <xf numFmtId="44" fontId="2" fillId="2" borderId="3" xfId="2" applyFont="1" applyFill="1" applyBorder="1" applyAlignment="1">
      <alignment horizontal="left" vertical="center"/>
    </xf>
    <xf numFmtId="44" fontId="2" fillId="2" borderId="12" xfId="2" applyFont="1" applyFill="1" applyBorder="1" applyAlignment="1">
      <alignment horizontal="left" vertical="center"/>
    </xf>
    <xf numFmtId="44" fontId="6" fillId="2" borderId="34" xfId="2" applyFont="1" applyFill="1" applyBorder="1" applyAlignment="1">
      <alignment horizontal="left" wrapText="1"/>
    </xf>
    <xf numFmtId="44" fontId="6" fillId="2" borderId="35" xfId="2" applyFont="1" applyFill="1" applyBorder="1" applyAlignment="1">
      <alignment horizontal="left" wrapText="1"/>
    </xf>
    <xf numFmtId="7" fontId="2" fillId="0" borderId="13" xfId="1" applyNumberFormat="1" applyFont="1" applyFill="1" applyBorder="1" applyAlignment="1" applyProtection="1">
      <alignment horizontal="center" vertical="center"/>
    </xf>
    <xf numFmtId="43" fontId="2" fillId="0" borderId="14" xfId="1" applyFont="1" applyFill="1" applyBorder="1" applyAlignment="1" applyProtection="1">
      <alignment horizontal="center" vertical="center"/>
    </xf>
    <xf numFmtId="44" fontId="6" fillId="2" borderId="6" xfId="2" applyFont="1" applyFill="1" applyBorder="1" applyAlignment="1">
      <alignment horizontal="left" wrapText="1"/>
    </xf>
    <xf numFmtId="0" fontId="17" fillId="0" borderId="0" xfId="0" applyFont="1" applyAlignment="1">
      <alignment horizontal="left"/>
    </xf>
    <xf numFmtId="0" fontId="2" fillId="0" borderId="4" xfId="0" applyFont="1" applyFill="1" applyBorder="1" applyAlignment="1" applyProtection="1">
      <alignment horizontal="right" vertical="center"/>
    </xf>
    <xf numFmtId="0" fontId="2" fillId="0" borderId="3" xfId="0" applyFont="1" applyFill="1" applyBorder="1" applyAlignment="1" applyProtection="1">
      <alignment horizontal="right" vertical="center"/>
    </xf>
    <xf numFmtId="44" fontId="2" fillId="0" borderId="3" xfId="2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right" vertical="center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 applyProtection="1">
      <alignment horizontal="center" vertical="center" wrapText="1"/>
    </xf>
    <xf numFmtId="10" fontId="7" fillId="0" borderId="33" xfId="0" applyNumberFormat="1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18" fillId="0" borderId="0" xfId="0" applyFont="1" applyAlignment="1">
      <alignment horizontal="center"/>
    </xf>
    <xf numFmtId="0" fontId="7" fillId="0" borderId="33" xfId="0" applyFont="1" applyBorder="1" applyAlignment="1">
      <alignment horizontal="justify" vertical="top" wrapText="1"/>
    </xf>
  </cellXfs>
  <cellStyles count="6">
    <cellStyle name="Moeda" xfId="2" builtinId="4"/>
    <cellStyle name="Moeda 2" xfId="4"/>
    <cellStyle name="Normal" xfId="0" builtinId="0"/>
    <cellStyle name="Normal 2" xfId="3"/>
    <cellStyle name="Porcentagem" xfId="5" builtinId="5"/>
    <cellStyle name="Vírgula" xfId="1" builtinId="3"/>
  </cellStyles>
  <dxfs count="586"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158750</xdr:colOff>
      <xdr:row>0</xdr:row>
      <xdr:rowOff>109904</xdr:rowOff>
    </xdr:from>
    <xdr:to>
      <xdr:col>8</xdr:col>
      <xdr:colOff>854808</xdr:colOff>
      <xdr:row>6</xdr:row>
      <xdr:rowOff>244231</xdr:rowOff>
    </xdr:to>
    <xdr:pic>
      <xdr:nvPicPr>
        <xdr:cNvPr id="4" name="Picture 3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8" t="1532" r="4190" b="7634"/>
        <a:stretch>
          <a:fillRect/>
        </a:stretch>
      </xdr:blipFill>
      <xdr:spPr bwMode="auto">
        <a:xfrm>
          <a:off x="158750" y="109904"/>
          <a:ext cx="11222404" cy="196605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-%20SETORIAL%20LONDRINA%20(favor%20n&#227;o%20remover-deletar)/MANUTEN&#199;&#195;O%20PREDIAL/A%20-%20UNIDADES/Londrina/Interven&#231;&#245;es%20Preg&#227;o/Exemplo%20Pato%20Branco/Planilha%20e%20cronograma%20-%202%20VT%20Pato%20Branco%20%20-%20civil%20REVISADO%20desonerad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serviçoes a executar - civil"/>
      <sheetName val="cronograma"/>
      <sheetName val="MEMORIA DE CALCULO"/>
    </sheetNames>
    <sheetDataSet>
      <sheetData sheetId="0" refreshError="1"/>
      <sheetData sheetId="1">
        <row r="9">
          <cell r="C9">
            <v>1</v>
          </cell>
          <cell r="D9" t="str">
            <v>SERVIÇOS PRELIMINARES</v>
          </cell>
        </row>
        <row r="26">
          <cell r="C26">
            <v>2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0"/>
  <sheetViews>
    <sheetView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13.140625" customWidth="1"/>
    <col min="2" max="2" width="69.7109375" customWidth="1"/>
    <col min="3" max="3" width="14.85546875" customWidth="1"/>
  </cols>
  <sheetData>
    <row r="2" spans="1:17" s="76" customFormat="1" ht="63" customHeight="1" x14ac:dyDescent="0.25">
      <c r="A2" s="137" t="s">
        <v>159</v>
      </c>
      <c r="B2" s="138"/>
      <c r="C2" s="139"/>
      <c r="J2" s="77"/>
      <c r="K2" s="77"/>
      <c r="L2" s="77"/>
      <c r="M2" s="77"/>
    </row>
    <row r="3" spans="1:17" s="76" customFormat="1" ht="24" customHeight="1" x14ac:dyDescent="0.25">
      <c r="A3" s="140" t="s">
        <v>74</v>
      </c>
      <c r="B3" s="141"/>
      <c r="C3" s="142"/>
      <c r="J3" s="77"/>
      <c r="K3" s="78"/>
      <c r="L3" s="79"/>
      <c r="M3" s="77"/>
    </row>
    <row r="4" spans="1:17" s="76" customFormat="1" ht="24" customHeight="1" x14ac:dyDescent="0.25">
      <c r="A4" s="134" t="s">
        <v>156</v>
      </c>
      <c r="B4" s="135"/>
      <c r="C4" s="136"/>
      <c r="J4" s="77"/>
      <c r="K4" s="78"/>
      <c r="L4" s="79"/>
      <c r="M4" s="77"/>
    </row>
    <row r="5" spans="1:17" s="76" customFormat="1" ht="24" customHeight="1" x14ac:dyDescent="0.25">
      <c r="A5" s="131" t="s">
        <v>157</v>
      </c>
      <c r="B5" s="132"/>
      <c r="C5" s="133"/>
      <c r="J5" s="77"/>
      <c r="K5" s="78"/>
      <c r="L5" s="79"/>
      <c r="M5" s="77"/>
    </row>
    <row r="6" spans="1:17" s="76" customFormat="1" ht="24" customHeight="1" x14ac:dyDescent="0.25">
      <c r="A6" s="128" t="s">
        <v>158</v>
      </c>
      <c r="B6" s="129"/>
      <c r="C6" s="130"/>
      <c r="J6" s="77"/>
      <c r="K6" s="78"/>
      <c r="L6" s="79"/>
      <c r="M6" s="77"/>
    </row>
    <row r="7" spans="1:17" s="83" customFormat="1" ht="16.5" customHeight="1" x14ac:dyDescent="0.2">
      <c r="A7" s="81"/>
      <c r="B7" s="81"/>
      <c r="C7" s="82"/>
      <c r="J7" s="84"/>
      <c r="K7" s="78"/>
      <c r="L7" s="80"/>
      <c r="M7" s="84"/>
    </row>
    <row r="8" spans="1:17" s="83" customFormat="1" ht="18" customHeight="1" x14ac:dyDescent="0.2">
      <c r="A8" s="143" t="s">
        <v>36</v>
      </c>
      <c r="B8" s="143" t="s">
        <v>75</v>
      </c>
      <c r="C8" s="144" t="s">
        <v>76</v>
      </c>
      <c r="H8" s="84"/>
      <c r="I8" s="84"/>
      <c r="J8" s="84"/>
      <c r="K8" s="84"/>
    </row>
    <row r="9" spans="1:17" s="83" customFormat="1" ht="39" customHeight="1" x14ac:dyDescent="0.2">
      <c r="A9" s="143"/>
      <c r="B9" s="143"/>
      <c r="C9" s="145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</row>
    <row r="10" spans="1:17" s="88" customFormat="1" x14ac:dyDescent="0.2">
      <c r="A10" s="85"/>
      <c r="B10" s="86"/>
      <c r="C10" s="87"/>
    </row>
    <row r="11" spans="1:17" s="88" customFormat="1" x14ac:dyDescent="0.2">
      <c r="A11" s="89">
        <f>'[1]serviçoes a executar - civil'!C9</f>
        <v>1</v>
      </c>
      <c r="B11" s="90" t="str">
        <f>'[1]serviçoes a executar - civil'!D9</f>
        <v>SERVIÇOS PRELIMINARES</v>
      </c>
      <c r="C11" s="95">
        <f>' ESTIMATIVA'!P9</f>
        <v>6722.9474401423558</v>
      </c>
    </row>
    <row r="12" spans="1:17" s="88" customFormat="1" x14ac:dyDescent="0.2">
      <c r="A12" s="91">
        <f>'[1]serviçoes a executar - civil'!C26</f>
        <v>2</v>
      </c>
      <c r="B12" s="98" t="str">
        <f>' ESTIMATIVA'!D35</f>
        <v>INSTALAÇÃO DE JANELA NA SECRETARIA</v>
      </c>
      <c r="C12" s="96">
        <f>' ESTIMATIVA'!P35</f>
        <v>3263.9040519050277</v>
      </c>
    </row>
    <row r="13" spans="1:17" s="88" customFormat="1" x14ac:dyDescent="0.2">
      <c r="A13" s="91">
        <v>3</v>
      </c>
      <c r="B13" s="92" t="str">
        <f>' ESTIMATIVA'!D82</f>
        <v>INSTALAÇÃO DE GRADIL - PORTÃO -  PISO PODOTÁTIL</v>
      </c>
      <c r="C13" s="96">
        <f>' ESTIMATIVA'!P82</f>
        <v>3048.0947623603911</v>
      </c>
    </row>
    <row r="14" spans="1:17" s="88" customFormat="1" x14ac:dyDescent="0.2">
      <c r="A14" s="91">
        <v>4</v>
      </c>
      <c r="B14" s="92" t="str">
        <f>' ESTIMATIVA'!D120</f>
        <v>PINTURA INTERNA</v>
      </c>
      <c r="C14" s="96">
        <f>' ESTIMATIVA'!P120</f>
        <v>4452.1249927787558</v>
      </c>
    </row>
    <row r="15" spans="1:17" s="88" customFormat="1" ht="15" customHeight="1" x14ac:dyDescent="0.2">
      <c r="A15" s="91">
        <v>5</v>
      </c>
      <c r="B15" s="92" t="str">
        <f>' ESTIMATIVA'!D134</f>
        <v>PINTURA GRADIL, PORTÃO E CORRIMÃO</v>
      </c>
      <c r="C15" s="96">
        <f>' ESTIMATIVA'!P134</f>
        <v>4423.9453928784042</v>
      </c>
    </row>
    <row r="16" spans="1:17" s="88" customFormat="1" x14ac:dyDescent="0.2">
      <c r="A16" s="91">
        <v>6</v>
      </c>
      <c r="B16" s="92" t="str">
        <f>' ESTIMATIVA'!D148</f>
        <v>PINTURA EXTERNA</v>
      </c>
      <c r="C16" s="96">
        <f>' ESTIMATIVA'!P148</f>
        <v>11424.423144020118</v>
      </c>
    </row>
    <row r="17" spans="1:5" s="88" customFormat="1" x14ac:dyDescent="0.2">
      <c r="A17" s="91">
        <v>7</v>
      </c>
      <c r="B17" s="92" t="str">
        <f>' ESTIMATIVA'!D163</f>
        <v>PINTURA DO PISO</v>
      </c>
      <c r="C17" s="96">
        <f>' ESTIMATIVA'!P163</f>
        <v>8377.74774080313</v>
      </c>
    </row>
    <row r="18" spans="1:5" s="93" customFormat="1" ht="15.75" x14ac:dyDescent="0.25">
      <c r="A18" s="126" t="s">
        <v>32</v>
      </c>
      <c r="B18" s="127"/>
      <c r="C18" s="97">
        <f>SUM(C11:C17)</f>
        <v>41713.187524888184</v>
      </c>
      <c r="E18" s="94"/>
    </row>
    <row r="20" spans="1:5" x14ac:dyDescent="0.25">
      <c r="A20" t="s">
        <v>77</v>
      </c>
      <c r="B20" t="s">
        <v>195</v>
      </c>
    </row>
  </sheetData>
  <mergeCells count="9">
    <mergeCell ref="A18:B18"/>
    <mergeCell ref="A6:C6"/>
    <mergeCell ref="A5:C5"/>
    <mergeCell ref="A4:C4"/>
    <mergeCell ref="A2:C2"/>
    <mergeCell ref="A3:C3"/>
    <mergeCell ref="A8:A9"/>
    <mergeCell ref="B8:B9"/>
    <mergeCell ref="C8:C9"/>
  </mergeCells>
  <pageMargins left="0.511811024" right="0.511811024" top="0.78740157499999996" bottom="0.78740157499999996" header="0.31496062000000002" footer="0.31496062000000002"/>
  <pageSetup paperSize="9" scale="94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P186"/>
  <sheetViews>
    <sheetView view="pageBreakPreview" topLeftCell="C1" zoomScale="78" zoomScaleNormal="75" zoomScaleSheetLayoutView="78" workbookViewId="0">
      <selection activeCell="O8" sqref="O8"/>
    </sheetView>
  </sheetViews>
  <sheetFormatPr defaultColWidth="10.85546875" defaultRowHeight="15" x14ac:dyDescent="0.25"/>
  <cols>
    <col min="1" max="1" width="14.42578125" style="33" customWidth="1"/>
    <col min="2" max="2" width="17.28515625" style="33" customWidth="1"/>
    <col min="3" max="3" width="11" style="32" bestFit="1" customWidth="1"/>
    <col min="4" max="4" width="65.85546875" style="32" customWidth="1"/>
    <col min="5" max="5" width="10.85546875" style="32"/>
    <col min="6" max="6" width="13.42578125" style="47" customWidth="1"/>
    <col min="7" max="7" width="14.28515625" style="124" customWidth="1"/>
    <col min="8" max="8" width="12" style="32" customWidth="1"/>
    <col min="9" max="9" width="14.28515625" style="32" customWidth="1"/>
    <col min="10" max="10" width="12.5703125" style="32" customWidth="1"/>
    <col min="11" max="11" width="11" style="32" bestFit="1" customWidth="1"/>
    <col min="12" max="12" width="17.85546875" style="32" customWidth="1"/>
    <col min="13" max="13" width="17.7109375" style="32" customWidth="1"/>
    <col min="14" max="14" width="18.140625" style="32" bestFit="1" customWidth="1"/>
    <col min="15" max="15" width="16" style="30" customWidth="1"/>
    <col min="16" max="16" width="25.42578125" style="32" customWidth="1"/>
    <col min="17" max="16384" width="10.85546875" style="32"/>
  </cols>
  <sheetData>
    <row r="1" spans="1:16" s="30" customFormat="1" ht="18.75" thickBot="1" x14ac:dyDescent="0.3">
      <c r="A1" s="49"/>
      <c r="B1" s="50"/>
      <c r="C1" s="50"/>
      <c r="D1" s="50"/>
      <c r="E1" s="50"/>
      <c r="F1" s="51"/>
      <c r="G1" s="118"/>
      <c r="H1" s="50"/>
      <c r="I1" s="52"/>
      <c r="J1" s="146" t="s">
        <v>47</v>
      </c>
      <c r="K1" s="146"/>
      <c r="L1" s="146"/>
      <c r="M1" s="146"/>
      <c r="N1" s="146"/>
      <c r="O1" s="146"/>
      <c r="P1" s="147"/>
    </row>
    <row r="2" spans="1:16" s="30" customFormat="1" ht="24.75" customHeight="1" thickBot="1" x14ac:dyDescent="0.3">
      <c r="A2" s="49"/>
      <c r="B2" s="50"/>
      <c r="C2" s="50"/>
      <c r="D2" s="50"/>
      <c r="E2" s="50"/>
      <c r="F2" s="51"/>
      <c r="G2" s="118"/>
      <c r="H2" s="50"/>
      <c r="I2" s="52"/>
      <c r="J2" s="152" t="s">
        <v>48</v>
      </c>
      <c r="K2" s="152"/>
      <c r="L2" s="152"/>
      <c r="M2" s="152"/>
      <c r="N2" s="152"/>
      <c r="O2" s="152"/>
      <c r="P2" s="153"/>
    </row>
    <row r="3" spans="1:16" s="30" customFormat="1" ht="52.5" customHeight="1" thickBot="1" x14ac:dyDescent="0.3">
      <c r="A3" s="49"/>
      <c r="B3" s="50"/>
      <c r="C3" s="50"/>
      <c r="D3" s="50"/>
      <c r="E3" s="50"/>
      <c r="F3" s="51"/>
      <c r="G3" s="118"/>
      <c r="H3" s="50"/>
      <c r="I3" s="52"/>
      <c r="J3" s="150" t="s">
        <v>169</v>
      </c>
      <c r="K3" s="150"/>
      <c r="L3" s="150"/>
      <c r="M3" s="150"/>
      <c r="N3" s="150"/>
      <c r="O3" s="150"/>
      <c r="P3" s="151"/>
    </row>
    <row r="4" spans="1:16" s="30" customFormat="1" ht="24.75" customHeight="1" thickBot="1" x14ac:dyDescent="0.3">
      <c r="A4" s="49"/>
      <c r="B4" s="50"/>
      <c r="C4" s="50"/>
      <c r="D4" s="50"/>
      <c r="E4" s="50"/>
      <c r="F4" s="51"/>
      <c r="G4" s="118"/>
      <c r="H4" s="50"/>
      <c r="I4" s="52"/>
      <c r="J4" s="150" t="s">
        <v>128</v>
      </c>
      <c r="K4" s="150"/>
      <c r="L4" s="150"/>
      <c r="M4" s="150"/>
      <c r="N4" s="150"/>
      <c r="O4" s="150"/>
      <c r="P4" s="151"/>
    </row>
    <row r="5" spans="1:16" s="30" customFormat="1" ht="24.75" customHeight="1" thickBot="1" x14ac:dyDescent="0.3">
      <c r="A5" s="49"/>
      <c r="B5" s="50"/>
      <c r="C5" s="50"/>
      <c r="D5" s="50"/>
      <c r="E5" s="50"/>
      <c r="F5" s="51"/>
      <c r="G5" s="118"/>
      <c r="H5" s="50"/>
      <c r="I5" s="52"/>
      <c r="J5" s="150" t="s">
        <v>60</v>
      </c>
      <c r="K5" s="150"/>
      <c r="L5" s="150"/>
      <c r="M5" s="150"/>
      <c r="N5" s="150"/>
      <c r="O5" s="150"/>
      <c r="P5" s="151"/>
    </row>
    <row r="6" spans="1:16" s="30" customFormat="1" ht="24.75" customHeight="1" x14ac:dyDescent="0.25">
      <c r="A6" s="49"/>
      <c r="B6" s="50"/>
      <c r="C6" s="50"/>
      <c r="D6" s="50"/>
      <c r="E6" s="50"/>
      <c r="F6" s="51"/>
      <c r="G6" s="118"/>
      <c r="H6" s="50"/>
      <c r="I6" s="52"/>
      <c r="J6" s="154" t="s">
        <v>160</v>
      </c>
      <c r="K6" s="154"/>
      <c r="L6" s="154"/>
      <c r="M6" s="154"/>
      <c r="N6" s="154"/>
      <c r="O6" s="154"/>
      <c r="P6" s="155"/>
    </row>
    <row r="7" spans="1:16" s="30" customFormat="1" ht="24.75" customHeight="1" x14ac:dyDescent="0.25">
      <c r="A7" s="49"/>
      <c r="B7" s="50"/>
      <c r="C7" s="50"/>
      <c r="D7" s="50"/>
      <c r="E7" s="50"/>
      <c r="F7" s="51"/>
      <c r="G7" s="118"/>
      <c r="H7" s="50"/>
      <c r="I7" s="50"/>
      <c r="J7" s="158" t="s">
        <v>154</v>
      </c>
      <c r="K7" s="158"/>
      <c r="L7" s="158"/>
      <c r="M7" s="110">
        <v>0.04</v>
      </c>
      <c r="N7" s="158" t="s">
        <v>155</v>
      </c>
      <c r="O7" s="158"/>
      <c r="P7" s="110">
        <f>(M173*0.04)/N173</f>
        <v>2.5309122694748592E-2</v>
      </c>
    </row>
    <row r="8" spans="1:16" s="55" customFormat="1" ht="38.25" x14ac:dyDescent="0.25">
      <c r="A8" s="53" t="s">
        <v>38</v>
      </c>
      <c r="B8" s="53" t="s">
        <v>37</v>
      </c>
      <c r="C8" s="27" t="s">
        <v>36</v>
      </c>
      <c r="D8" s="27" t="s">
        <v>35</v>
      </c>
      <c r="E8" s="27" t="s">
        <v>34</v>
      </c>
      <c r="F8" s="54" t="s">
        <v>41</v>
      </c>
      <c r="G8" s="119" t="s">
        <v>40</v>
      </c>
      <c r="H8" s="28" t="s">
        <v>33</v>
      </c>
      <c r="I8" s="29" t="s">
        <v>42</v>
      </c>
      <c r="J8" s="29" t="s">
        <v>43</v>
      </c>
      <c r="K8" s="106" t="s">
        <v>44</v>
      </c>
      <c r="L8" s="29" t="s">
        <v>45</v>
      </c>
      <c r="M8" s="29" t="s">
        <v>46</v>
      </c>
      <c r="N8" s="106" t="s">
        <v>32</v>
      </c>
      <c r="O8" s="107">
        <f>BDI!C21</f>
        <v>0.2290353395928808</v>
      </c>
      <c r="P8" s="108" t="s">
        <v>39</v>
      </c>
    </row>
    <row r="9" spans="1:16" s="65" customFormat="1" ht="21" x14ac:dyDescent="0.35">
      <c r="A9" s="57"/>
      <c r="B9" s="58"/>
      <c r="C9" s="59">
        <v>1</v>
      </c>
      <c r="D9" s="22" t="s">
        <v>61</v>
      </c>
      <c r="E9" s="60"/>
      <c r="F9" s="61"/>
      <c r="G9" s="120"/>
      <c r="H9" s="62"/>
      <c r="I9" s="56"/>
      <c r="J9" s="63"/>
      <c r="K9" s="63"/>
      <c r="L9" s="56"/>
      <c r="M9" s="56"/>
      <c r="N9" s="56"/>
      <c r="O9" s="56"/>
      <c r="P9" s="64">
        <f>SUM(P10:P33)</f>
        <v>6722.9474401423558</v>
      </c>
    </row>
    <row r="10" spans="1:16" s="30" customFormat="1" ht="15.75" x14ac:dyDescent="0.25">
      <c r="A10" s="21" t="s">
        <v>0</v>
      </c>
      <c r="B10" s="23">
        <v>90780</v>
      </c>
      <c r="C10" s="21" t="s">
        <v>31</v>
      </c>
      <c r="D10" s="24" t="s">
        <v>118</v>
      </c>
      <c r="E10" s="38" t="s">
        <v>1</v>
      </c>
      <c r="F10" s="46"/>
      <c r="G10" s="121"/>
      <c r="H10" s="9">
        <v>120</v>
      </c>
      <c r="I10" s="6">
        <f>SUM(I14:I14)</f>
        <v>0</v>
      </c>
      <c r="J10" s="8">
        <f>SUM(J11:J14)</f>
        <v>37.046999999999997</v>
      </c>
      <c r="K10" s="8">
        <f>I10+J10</f>
        <v>37.046999999999997</v>
      </c>
      <c r="L10" s="6">
        <f>I10*H10</f>
        <v>0</v>
      </c>
      <c r="M10" s="6">
        <f>J10*H10</f>
        <v>4445.6399999999994</v>
      </c>
      <c r="N10" s="7">
        <f>L10+M10</f>
        <v>4445.6399999999994</v>
      </c>
      <c r="O10" s="6">
        <f>N10*$O$8</f>
        <v>1018.2086671076945</v>
      </c>
      <c r="P10" s="6">
        <f>O10+N10</f>
        <v>5463.8486671076935</v>
      </c>
    </row>
    <row r="11" spans="1:16" s="30" customFormat="1" x14ac:dyDescent="0.25">
      <c r="A11" s="25" t="s">
        <v>0</v>
      </c>
      <c r="B11" s="31">
        <v>88237</v>
      </c>
      <c r="C11" s="25"/>
      <c r="D11" s="4" t="s">
        <v>119</v>
      </c>
      <c r="E11" s="25" t="s">
        <v>1</v>
      </c>
      <c r="F11" s="45">
        <v>0.05</v>
      </c>
      <c r="G11" s="109">
        <v>1.1399999999999999</v>
      </c>
      <c r="H11" s="2">
        <v>0</v>
      </c>
      <c r="I11" s="43"/>
      <c r="J11" s="35">
        <f>G11*F11</f>
        <v>5.6999999999999995E-2</v>
      </c>
      <c r="K11" s="36">
        <f>+I11+J11</f>
        <v>5.6999999999999995E-2</v>
      </c>
      <c r="L11" s="36"/>
      <c r="M11" s="36"/>
      <c r="N11" s="37"/>
      <c r="O11" s="36"/>
      <c r="P11" s="36"/>
    </row>
    <row r="12" spans="1:16" s="30" customFormat="1" x14ac:dyDescent="0.25">
      <c r="A12" s="25" t="s">
        <v>0</v>
      </c>
      <c r="B12" s="31">
        <v>4069</v>
      </c>
      <c r="C12" s="25"/>
      <c r="D12" s="4" t="s">
        <v>62</v>
      </c>
      <c r="E12" s="25" t="s">
        <v>1</v>
      </c>
      <c r="F12" s="45">
        <v>1</v>
      </c>
      <c r="G12" s="109">
        <v>36.619999999999997</v>
      </c>
      <c r="H12" s="2">
        <v>0</v>
      </c>
      <c r="I12" s="43"/>
      <c r="J12" s="35">
        <f>G12*F12</f>
        <v>36.619999999999997</v>
      </c>
      <c r="K12" s="36">
        <f>+I12+J12</f>
        <v>36.619999999999997</v>
      </c>
      <c r="L12" s="36"/>
      <c r="M12" s="36"/>
      <c r="N12" s="37"/>
      <c r="O12" s="36"/>
      <c r="P12" s="36"/>
    </row>
    <row r="13" spans="1:16" s="30" customFormat="1" x14ac:dyDescent="0.25">
      <c r="A13" s="25" t="s">
        <v>0</v>
      </c>
      <c r="B13" s="31">
        <v>37372</v>
      </c>
      <c r="C13" s="25"/>
      <c r="D13" s="4" t="s">
        <v>120</v>
      </c>
      <c r="E13" s="25" t="s">
        <v>1</v>
      </c>
      <c r="F13" s="45">
        <v>1</v>
      </c>
      <c r="G13" s="109">
        <v>0.3</v>
      </c>
      <c r="H13" s="2">
        <v>0</v>
      </c>
      <c r="I13" s="43"/>
      <c r="J13" s="35">
        <f>G13*F13</f>
        <v>0.3</v>
      </c>
      <c r="K13" s="36">
        <f>+I13+J13</f>
        <v>0.3</v>
      </c>
      <c r="L13" s="36"/>
      <c r="M13" s="36"/>
      <c r="N13" s="37"/>
      <c r="O13" s="36"/>
      <c r="P13" s="36"/>
    </row>
    <row r="14" spans="1:16" s="30" customFormat="1" x14ac:dyDescent="0.25">
      <c r="A14" s="25" t="s">
        <v>0</v>
      </c>
      <c r="B14" s="31">
        <v>37373</v>
      </c>
      <c r="C14" s="25"/>
      <c r="D14" s="4" t="s">
        <v>121</v>
      </c>
      <c r="E14" s="25" t="s">
        <v>1</v>
      </c>
      <c r="F14" s="45">
        <v>1</v>
      </c>
      <c r="G14" s="109">
        <v>7.0000000000000007E-2</v>
      </c>
      <c r="H14" s="2">
        <v>0</v>
      </c>
      <c r="I14" s="43"/>
      <c r="J14" s="35">
        <f>G14*F14</f>
        <v>7.0000000000000007E-2</v>
      </c>
      <c r="K14" s="36">
        <f>+I14+J14</f>
        <v>7.0000000000000007E-2</v>
      </c>
      <c r="L14" s="36"/>
      <c r="M14" s="36"/>
      <c r="N14" s="37"/>
      <c r="O14" s="36"/>
      <c r="P14" s="36"/>
    </row>
    <row r="15" spans="1:16" s="30" customFormat="1" x14ac:dyDescent="0.25">
      <c r="A15" s="25"/>
      <c r="B15" s="31"/>
      <c r="C15" s="25"/>
      <c r="D15" s="4"/>
      <c r="E15" s="25"/>
      <c r="F15" s="45"/>
      <c r="G15" s="109"/>
      <c r="H15" s="2"/>
      <c r="I15" s="43"/>
      <c r="J15" s="35"/>
      <c r="K15" s="36"/>
      <c r="L15" s="36"/>
      <c r="M15" s="36"/>
      <c r="N15" s="37"/>
      <c r="O15" s="36"/>
      <c r="P15" s="36"/>
    </row>
    <row r="16" spans="1:16" s="30" customFormat="1" ht="15.75" x14ac:dyDescent="0.25">
      <c r="A16" s="21" t="s">
        <v>0</v>
      </c>
      <c r="B16" s="23" t="s">
        <v>63</v>
      </c>
      <c r="C16" s="21" t="s">
        <v>30</v>
      </c>
      <c r="D16" s="24" t="s">
        <v>64</v>
      </c>
      <c r="E16" s="38" t="s">
        <v>6</v>
      </c>
      <c r="F16" s="46"/>
      <c r="G16" s="121"/>
      <c r="H16" s="9">
        <v>2</v>
      </c>
      <c r="I16" s="6">
        <f>SUM(I19:I23)</f>
        <v>247.21250000000001</v>
      </c>
      <c r="J16" s="8">
        <f>SUM(J17:J23)</f>
        <v>53.05</v>
      </c>
      <c r="K16" s="8">
        <f>I16+J16</f>
        <v>300.26249999999999</v>
      </c>
      <c r="L16" s="6">
        <f>I16*H16</f>
        <v>494.42500000000001</v>
      </c>
      <c r="M16" s="6">
        <f>J16*H16</f>
        <v>106.1</v>
      </c>
      <c r="N16" s="7">
        <f>L16+M16</f>
        <v>600.52499999999998</v>
      </c>
      <c r="O16" s="6">
        <f>N16*$O$8</f>
        <v>137.54144730901473</v>
      </c>
      <c r="P16" s="6">
        <f>O16+N16</f>
        <v>738.06644730901473</v>
      </c>
    </row>
    <row r="17" spans="1:16" s="30" customFormat="1" x14ac:dyDescent="0.25">
      <c r="A17" s="25" t="s">
        <v>0</v>
      </c>
      <c r="B17" s="31">
        <v>88262</v>
      </c>
      <c r="C17" s="25"/>
      <c r="D17" s="4" t="s">
        <v>68</v>
      </c>
      <c r="E17" s="25" t="s">
        <v>1</v>
      </c>
      <c r="F17" s="45">
        <v>1</v>
      </c>
      <c r="G17" s="109">
        <v>20.73</v>
      </c>
      <c r="H17" s="2">
        <v>0</v>
      </c>
      <c r="I17" s="43"/>
      <c r="J17" s="35">
        <f>G17*F17</f>
        <v>20.73</v>
      </c>
      <c r="K17" s="36">
        <f t="shared" ref="K17:K23" si="0">+I17+J17</f>
        <v>20.73</v>
      </c>
      <c r="L17" s="36"/>
      <c r="M17" s="36"/>
      <c r="N17" s="37"/>
      <c r="O17" s="36"/>
      <c r="P17" s="36"/>
    </row>
    <row r="18" spans="1:16" x14ac:dyDescent="0.25">
      <c r="A18" s="25" t="s">
        <v>0</v>
      </c>
      <c r="B18" s="31">
        <v>88316</v>
      </c>
      <c r="C18" s="25"/>
      <c r="D18" s="4" t="s">
        <v>49</v>
      </c>
      <c r="E18" s="25" t="s">
        <v>1</v>
      </c>
      <c r="F18" s="45">
        <v>2</v>
      </c>
      <c r="G18" s="109">
        <v>16.16</v>
      </c>
      <c r="H18" s="2">
        <v>0</v>
      </c>
      <c r="I18" s="43"/>
      <c r="J18" s="35">
        <f>G18*F18</f>
        <v>32.32</v>
      </c>
      <c r="K18" s="36">
        <f t="shared" si="0"/>
        <v>32.32</v>
      </c>
      <c r="L18" s="36"/>
      <c r="M18" s="36"/>
      <c r="N18" s="37"/>
      <c r="O18" s="36"/>
      <c r="P18" s="36"/>
    </row>
    <row r="19" spans="1:16" s="30" customFormat="1" ht="25.5" x14ac:dyDescent="0.25">
      <c r="A19" s="25" t="s">
        <v>0</v>
      </c>
      <c r="B19" s="31">
        <v>94962</v>
      </c>
      <c r="C19" s="25"/>
      <c r="D19" s="48" t="s">
        <v>122</v>
      </c>
      <c r="E19" s="25" t="s">
        <v>4</v>
      </c>
      <c r="F19" s="45">
        <v>0.01</v>
      </c>
      <c r="G19" s="109">
        <v>245.18</v>
      </c>
      <c r="H19" s="2">
        <v>0</v>
      </c>
      <c r="I19" s="2">
        <f>G19*F19</f>
        <v>2.4518</v>
      </c>
      <c r="J19" s="34"/>
      <c r="K19" s="36">
        <f t="shared" si="0"/>
        <v>2.4518</v>
      </c>
      <c r="L19" s="36"/>
      <c r="M19" s="36"/>
      <c r="N19" s="37"/>
      <c r="O19" s="36"/>
      <c r="P19" s="36"/>
    </row>
    <row r="20" spans="1:16" s="30" customFormat="1" ht="25.5" x14ac:dyDescent="0.25">
      <c r="A20" s="25" t="s">
        <v>0</v>
      </c>
      <c r="B20" s="31">
        <v>4417</v>
      </c>
      <c r="C20" s="25"/>
      <c r="D20" s="48" t="s">
        <v>123</v>
      </c>
      <c r="E20" s="25" t="s">
        <v>3</v>
      </c>
      <c r="F20" s="45">
        <v>1</v>
      </c>
      <c r="G20" s="109">
        <v>2.75</v>
      </c>
      <c r="H20" s="2">
        <v>0</v>
      </c>
      <c r="I20" s="2">
        <f>G20*F20</f>
        <v>2.75</v>
      </c>
      <c r="J20" s="34"/>
      <c r="K20" s="36">
        <f t="shared" si="0"/>
        <v>2.75</v>
      </c>
      <c r="L20" s="36"/>
      <c r="M20" s="36"/>
      <c r="N20" s="37"/>
      <c r="O20" s="36"/>
      <c r="P20" s="36"/>
    </row>
    <row r="21" spans="1:16" s="30" customFormat="1" x14ac:dyDescent="0.25">
      <c r="A21" s="25" t="s">
        <v>0</v>
      </c>
      <c r="B21" s="31">
        <v>4491</v>
      </c>
      <c r="C21" s="25"/>
      <c r="D21" s="48" t="s">
        <v>65</v>
      </c>
      <c r="E21" s="25" t="s">
        <v>3</v>
      </c>
      <c r="F21" s="45">
        <v>4</v>
      </c>
      <c r="G21" s="109">
        <v>5.3</v>
      </c>
      <c r="H21" s="2">
        <v>0</v>
      </c>
      <c r="I21" s="2">
        <f>G21*F21</f>
        <v>21.2</v>
      </c>
      <c r="J21" s="34"/>
      <c r="K21" s="36">
        <f t="shared" si="0"/>
        <v>21.2</v>
      </c>
      <c r="L21" s="36"/>
      <c r="M21" s="36"/>
      <c r="N21" s="37"/>
      <c r="O21" s="36"/>
      <c r="P21" s="36"/>
    </row>
    <row r="22" spans="1:16" s="30" customFormat="1" ht="25.5" x14ac:dyDescent="0.25">
      <c r="A22" s="25" t="s">
        <v>0</v>
      </c>
      <c r="B22" s="31">
        <v>4813</v>
      </c>
      <c r="C22" s="25"/>
      <c r="D22" s="48" t="s">
        <v>66</v>
      </c>
      <c r="E22" s="25" t="s">
        <v>6</v>
      </c>
      <c r="F22" s="45">
        <v>1</v>
      </c>
      <c r="G22" s="109">
        <v>220</v>
      </c>
      <c r="H22" s="2">
        <v>0</v>
      </c>
      <c r="I22" s="2">
        <f>G22*F22</f>
        <v>220</v>
      </c>
      <c r="J22" s="34"/>
      <c r="K22" s="36">
        <f t="shared" si="0"/>
        <v>220</v>
      </c>
      <c r="L22" s="36"/>
      <c r="M22" s="36"/>
      <c r="N22" s="37"/>
      <c r="O22" s="36"/>
      <c r="P22" s="36"/>
    </row>
    <row r="23" spans="1:16" s="30" customFormat="1" x14ac:dyDescent="0.25">
      <c r="A23" s="25" t="s">
        <v>0</v>
      </c>
      <c r="B23" s="31">
        <v>5075</v>
      </c>
      <c r="C23" s="25"/>
      <c r="D23" s="48" t="s">
        <v>67</v>
      </c>
      <c r="E23" s="25" t="s">
        <v>8</v>
      </c>
      <c r="F23" s="45">
        <v>0.11</v>
      </c>
      <c r="G23" s="109">
        <v>7.37</v>
      </c>
      <c r="H23" s="2">
        <v>0</v>
      </c>
      <c r="I23" s="2">
        <f>G23*F23</f>
        <v>0.81069999999999998</v>
      </c>
      <c r="J23" s="34"/>
      <c r="K23" s="36">
        <f t="shared" si="0"/>
        <v>0.81069999999999998</v>
      </c>
      <c r="L23" s="36"/>
      <c r="M23" s="36"/>
      <c r="N23" s="37"/>
      <c r="O23" s="36"/>
      <c r="P23" s="36"/>
    </row>
    <row r="24" spans="1:16" s="30" customFormat="1" x14ac:dyDescent="0.25">
      <c r="A24" s="25"/>
      <c r="B24" s="31"/>
      <c r="C24" s="25"/>
      <c r="D24" s="48"/>
      <c r="E24" s="25"/>
      <c r="F24" s="45"/>
      <c r="G24" s="109"/>
      <c r="H24" s="2"/>
      <c r="I24" s="2"/>
      <c r="J24" s="34"/>
      <c r="K24" s="36"/>
      <c r="L24" s="36"/>
      <c r="M24" s="36"/>
      <c r="N24" s="37"/>
      <c r="O24" s="36"/>
      <c r="P24" s="36"/>
    </row>
    <row r="25" spans="1:16" s="30" customFormat="1" ht="15.75" x14ac:dyDescent="0.25">
      <c r="A25" s="21"/>
      <c r="B25" s="23">
        <v>73801</v>
      </c>
      <c r="C25" s="21" t="s">
        <v>29</v>
      </c>
      <c r="D25" s="24" t="s">
        <v>168</v>
      </c>
      <c r="E25" s="38"/>
      <c r="F25" s="46"/>
      <c r="G25" s="121"/>
      <c r="H25" s="9">
        <v>2.1</v>
      </c>
      <c r="I25" s="6">
        <f>I26</f>
        <v>24.240000000000002</v>
      </c>
      <c r="J25" s="8">
        <v>0</v>
      </c>
      <c r="K25" s="8">
        <f>I25+J25</f>
        <v>24.240000000000002</v>
      </c>
      <c r="L25" s="6">
        <f>I25*H25</f>
        <v>50.904000000000003</v>
      </c>
      <c r="M25" s="6">
        <f>J25*H25</f>
        <v>0</v>
      </c>
      <c r="N25" s="7">
        <f>L25+M25</f>
        <v>50.904000000000003</v>
      </c>
      <c r="O25" s="6">
        <f>N25*$O$8</f>
        <v>11.658814926636005</v>
      </c>
      <c r="P25" s="6">
        <f>O25+N25</f>
        <v>62.562814926636008</v>
      </c>
    </row>
    <row r="26" spans="1:16" s="30" customFormat="1" x14ac:dyDescent="0.25">
      <c r="A26" s="25"/>
      <c r="B26" s="31">
        <v>88316</v>
      </c>
      <c r="C26" s="25"/>
      <c r="D26" s="48" t="s">
        <v>7</v>
      </c>
      <c r="E26" s="25" t="s">
        <v>1</v>
      </c>
      <c r="F26" s="45">
        <v>1.5</v>
      </c>
      <c r="G26" s="109">
        <v>16.16</v>
      </c>
      <c r="H26" s="2"/>
      <c r="I26" s="2">
        <f>F26*G26</f>
        <v>24.240000000000002</v>
      </c>
      <c r="J26" s="34"/>
      <c r="K26" s="36"/>
      <c r="L26" s="36"/>
      <c r="M26" s="36"/>
      <c r="N26" s="37"/>
      <c r="O26" s="36"/>
      <c r="P26" s="36"/>
    </row>
    <row r="27" spans="1:16" s="30" customFormat="1" x14ac:dyDescent="0.25">
      <c r="A27" s="25"/>
      <c r="B27" s="31"/>
      <c r="C27" s="25"/>
      <c r="D27" s="4"/>
      <c r="E27" s="25"/>
      <c r="F27" s="45"/>
      <c r="G27" s="109"/>
      <c r="H27" s="2"/>
      <c r="I27" s="43"/>
      <c r="J27" s="35"/>
      <c r="K27" s="36"/>
      <c r="L27" s="36"/>
      <c r="M27" s="36"/>
      <c r="N27" s="37"/>
      <c r="O27" s="36"/>
      <c r="P27" s="36"/>
    </row>
    <row r="28" spans="1:16" s="40" customFormat="1" ht="31.5" x14ac:dyDescent="0.25">
      <c r="A28" s="164" t="s">
        <v>194</v>
      </c>
      <c r="B28" s="165"/>
      <c r="C28" s="21" t="s">
        <v>28</v>
      </c>
      <c r="D28" s="24" t="s">
        <v>27</v>
      </c>
      <c r="E28" s="38" t="s">
        <v>166</v>
      </c>
      <c r="F28" s="46"/>
      <c r="G28" s="121"/>
      <c r="H28" s="9">
        <v>1</v>
      </c>
      <c r="I28" s="6">
        <f>SUM(I29:I29)</f>
        <v>180</v>
      </c>
      <c r="J28" s="6">
        <f>SUM(J29:J29)</f>
        <v>0</v>
      </c>
      <c r="K28" s="8">
        <f>I28+J28</f>
        <v>180</v>
      </c>
      <c r="L28" s="6">
        <f>I28*H28</f>
        <v>180</v>
      </c>
      <c r="M28" s="6">
        <f>J28*H28</f>
        <v>0</v>
      </c>
      <c r="N28" s="7">
        <f>L28+M28</f>
        <v>180</v>
      </c>
      <c r="O28" s="6">
        <f>N28*$O$8</f>
        <v>41.226361126718544</v>
      </c>
      <c r="P28" s="6">
        <f>O28+N28</f>
        <v>221.22636112671853</v>
      </c>
    </row>
    <row r="29" spans="1:16" s="30" customFormat="1" ht="25.5" x14ac:dyDescent="0.25">
      <c r="A29" s="164" t="s">
        <v>194</v>
      </c>
      <c r="B29" s="165"/>
      <c r="C29" s="25"/>
      <c r="D29" s="4" t="s">
        <v>27</v>
      </c>
      <c r="E29" s="25" t="s">
        <v>2</v>
      </c>
      <c r="F29" s="45">
        <v>1</v>
      </c>
      <c r="G29" s="109">
        <v>180</v>
      </c>
      <c r="H29" s="2"/>
      <c r="I29" s="2">
        <f>G29*F29</f>
        <v>180</v>
      </c>
      <c r="J29" s="2"/>
      <c r="K29" s="36">
        <f>+I29+J29</f>
        <v>180</v>
      </c>
      <c r="L29" s="36"/>
      <c r="M29" s="36"/>
      <c r="N29" s="37"/>
      <c r="O29" s="36"/>
      <c r="P29" s="36"/>
    </row>
    <row r="30" spans="1:16" s="30" customFormat="1" x14ac:dyDescent="0.25">
      <c r="A30" s="25"/>
      <c r="B30" s="31"/>
      <c r="C30" s="25"/>
      <c r="D30" s="4"/>
      <c r="E30" s="25"/>
      <c r="F30" s="45"/>
      <c r="G30" s="109"/>
      <c r="H30" s="2"/>
      <c r="I30" s="43"/>
      <c r="J30" s="35"/>
      <c r="K30" s="36"/>
      <c r="L30" s="36"/>
      <c r="M30" s="36"/>
      <c r="N30" s="37"/>
      <c r="O30" s="36"/>
      <c r="P30" s="36"/>
    </row>
    <row r="31" spans="1:16" s="40" customFormat="1" ht="15.75" x14ac:dyDescent="0.25">
      <c r="A31" s="41" t="s">
        <v>0</v>
      </c>
      <c r="B31" s="42">
        <v>9537</v>
      </c>
      <c r="C31" s="21" t="s">
        <v>167</v>
      </c>
      <c r="D31" s="24" t="s">
        <v>69</v>
      </c>
      <c r="E31" s="38" t="s">
        <v>6</v>
      </c>
      <c r="F31" s="46"/>
      <c r="G31" s="121"/>
      <c r="H31" s="9">
        <v>80</v>
      </c>
      <c r="I31" s="6">
        <f>SUM(I32:I33)</f>
        <v>0.15049999999999999</v>
      </c>
      <c r="J31" s="6">
        <f>SUM(J32:J33)</f>
        <v>2.2624000000000004</v>
      </c>
      <c r="K31" s="8">
        <f>I31+J31</f>
        <v>2.4129000000000005</v>
      </c>
      <c r="L31" s="6">
        <f>I31*H31</f>
        <v>12.04</v>
      </c>
      <c r="M31" s="6">
        <f>J31*H31</f>
        <v>180.99200000000002</v>
      </c>
      <c r="N31" s="7">
        <f>L31+M31</f>
        <v>193.03200000000001</v>
      </c>
      <c r="O31" s="6">
        <f>N31*$O$8</f>
        <v>44.211149672292969</v>
      </c>
      <c r="P31" s="6">
        <f>O31+N31</f>
        <v>237.24314967229299</v>
      </c>
    </row>
    <row r="32" spans="1:16" s="30" customFormat="1" x14ac:dyDescent="0.25">
      <c r="A32" s="25" t="s">
        <v>0</v>
      </c>
      <c r="B32" s="31">
        <v>88316</v>
      </c>
      <c r="C32" s="25"/>
      <c r="D32" s="4" t="s">
        <v>7</v>
      </c>
      <c r="E32" s="25" t="s">
        <v>1</v>
      </c>
      <c r="F32" s="45">
        <v>0.14000000000000001</v>
      </c>
      <c r="G32" s="109">
        <v>16.16</v>
      </c>
      <c r="H32" s="2">
        <v>0</v>
      </c>
      <c r="I32" s="2"/>
      <c r="J32" s="35">
        <f>G32*F32</f>
        <v>2.2624000000000004</v>
      </c>
      <c r="K32" s="36">
        <f>+I32+J32</f>
        <v>2.2624000000000004</v>
      </c>
      <c r="L32" s="36"/>
      <c r="M32" s="36"/>
      <c r="N32" s="37"/>
      <c r="O32" s="36"/>
      <c r="P32" s="36"/>
    </row>
    <row r="33" spans="1:16" s="30" customFormat="1" x14ac:dyDescent="0.25">
      <c r="A33" s="25" t="s">
        <v>0</v>
      </c>
      <c r="B33" s="31">
        <v>3</v>
      </c>
      <c r="C33" s="25"/>
      <c r="D33" s="4" t="s">
        <v>70</v>
      </c>
      <c r="E33" s="25" t="s">
        <v>9</v>
      </c>
      <c r="F33" s="45">
        <v>0.05</v>
      </c>
      <c r="G33" s="109">
        <v>3.01</v>
      </c>
      <c r="H33" s="2">
        <v>0</v>
      </c>
      <c r="I33" s="2">
        <f>G33*F33</f>
        <v>0.15049999999999999</v>
      </c>
      <c r="J33" s="2"/>
      <c r="K33" s="36">
        <f>+I33+J33</f>
        <v>0.15049999999999999</v>
      </c>
      <c r="L33" s="36"/>
      <c r="M33" s="36"/>
      <c r="N33" s="37"/>
      <c r="O33" s="36"/>
      <c r="P33" s="36"/>
    </row>
    <row r="34" spans="1:16" s="30" customFormat="1" x14ac:dyDescent="0.25">
      <c r="A34" s="25"/>
      <c r="B34" s="31"/>
      <c r="C34" s="25"/>
      <c r="D34" s="4"/>
      <c r="E34" s="25"/>
      <c r="F34" s="45"/>
      <c r="G34" s="109"/>
      <c r="H34" s="2"/>
      <c r="I34" s="2"/>
      <c r="J34" s="35"/>
      <c r="K34" s="36"/>
      <c r="L34" s="36"/>
      <c r="M34" s="36"/>
      <c r="N34" s="37"/>
      <c r="O34" s="36"/>
      <c r="P34" s="36"/>
    </row>
    <row r="35" spans="1:16" s="71" customFormat="1" ht="51.75" customHeight="1" x14ac:dyDescent="0.35">
      <c r="A35" s="59"/>
      <c r="B35" s="66"/>
      <c r="C35" s="59">
        <v>2</v>
      </c>
      <c r="D35" s="22" t="s">
        <v>105</v>
      </c>
      <c r="E35" s="67"/>
      <c r="F35" s="68"/>
      <c r="G35" s="122"/>
      <c r="H35" s="69"/>
      <c r="I35" s="64"/>
      <c r="J35" s="70"/>
      <c r="K35" s="70"/>
      <c r="L35" s="64"/>
      <c r="M35" s="64"/>
      <c r="N35" s="64"/>
      <c r="O35" s="64"/>
      <c r="P35" s="64">
        <f>SUM(P36:P80)</f>
        <v>3263.9040519050277</v>
      </c>
    </row>
    <row r="36" spans="1:16" s="40" customFormat="1" ht="15.75" x14ac:dyDescent="0.25">
      <c r="A36" s="23" t="s">
        <v>0</v>
      </c>
      <c r="B36" s="23">
        <v>72215</v>
      </c>
      <c r="C36" s="21" t="s">
        <v>26</v>
      </c>
      <c r="D36" s="10" t="s">
        <v>106</v>
      </c>
      <c r="E36" s="38" t="s">
        <v>4</v>
      </c>
      <c r="F36" s="46"/>
      <c r="G36" s="121"/>
      <c r="H36" s="9">
        <v>1</v>
      </c>
      <c r="I36" s="6">
        <f>SUM(I37:I37)</f>
        <v>0</v>
      </c>
      <c r="J36" s="6">
        <f>SUM(J37:J37)</f>
        <v>40.4</v>
      </c>
      <c r="K36" s="8">
        <f>I36+J36</f>
        <v>40.4</v>
      </c>
      <c r="L36" s="6">
        <f>I36*H36</f>
        <v>0</v>
      </c>
      <c r="M36" s="6">
        <f>J36*H36</f>
        <v>40.4</v>
      </c>
      <c r="N36" s="7">
        <f>L36+M36</f>
        <v>40.4</v>
      </c>
      <c r="O36" s="6">
        <f>N36*$O$8</f>
        <v>9.2530277195523833</v>
      </c>
      <c r="P36" s="6">
        <f>O36+N36</f>
        <v>49.653027719552384</v>
      </c>
    </row>
    <row r="37" spans="1:16" s="30" customFormat="1" x14ac:dyDescent="0.25">
      <c r="A37" s="25" t="s">
        <v>0</v>
      </c>
      <c r="B37" s="31">
        <v>88316</v>
      </c>
      <c r="C37" s="25"/>
      <c r="D37" s="4" t="s">
        <v>7</v>
      </c>
      <c r="E37" s="25" t="s">
        <v>1</v>
      </c>
      <c r="F37" s="45">
        <v>2.5</v>
      </c>
      <c r="G37" s="109">
        <v>16.16</v>
      </c>
      <c r="H37" s="2">
        <v>0</v>
      </c>
      <c r="I37" s="39"/>
      <c r="J37" s="35">
        <f>F37*G37</f>
        <v>40.4</v>
      </c>
      <c r="K37" s="36">
        <f>+I37+J37</f>
        <v>40.4</v>
      </c>
      <c r="L37" s="36">
        <f>+I37*H37</f>
        <v>0</v>
      </c>
      <c r="M37" s="36">
        <f>+J37*H37</f>
        <v>0</v>
      </c>
      <c r="N37" s="37">
        <f>+L37+M37</f>
        <v>0</v>
      </c>
      <c r="O37" s="36">
        <f>+N37*$O$8</f>
        <v>0</v>
      </c>
      <c r="P37" s="36">
        <f>+N37+O37</f>
        <v>0</v>
      </c>
    </row>
    <row r="38" spans="1:16" s="30" customFormat="1" x14ac:dyDescent="0.25">
      <c r="A38" s="25"/>
      <c r="B38" s="31"/>
      <c r="C38" s="25"/>
      <c r="D38" s="4"/>
      <c r="E38" s="25"/>
      <c r="F38" s="45"/>
      <c r="G38" s="109"/>
      <c r="H38" s="2"/>
      <c r="I38" s="43"/>
      <c r="J38" s="35"/>
      <c r="K38" s="36"/>
      <c r="L38" s="36"/>
      <c r="M38" s="36"/>
      <c r="N38" s="37"/>
      <c r="O38" s="36"/>
      <c r="P38" s="36"/>
    </row>
    <row r="39" spans="1:16" s="30" customFormat="1" ht="31.5" x14ac:dyDescent="0.25">
      <c r="A39" s="23" t="s">
        <v>0</v>
      </c>
      <c r="B39" s="23">
        <v>93187</v>
      </c>
      <c r="C39" s="21" t="s">
        <v>25</v>
      </c>
      <c r="D39" s="10" t="s">
        <v>107</v>
      </c>
      <c r="E39" s="38" t="s">
        <v>3</v>
      </c>
      <c r="F39" s="44"/>
      <c r="G39" s="123"/>
      <c r="H39" s="9">
        <v>2</v>
      </c>
      <c r="I39" s="6">
        <f>SUM(I40:I47)</f>
        <v>34.100879999999997</v>
      </c>
      <c r="J39" s="6">
        <f>SUM(J40:J47)</f>
        <v>10.3788</v>
      </c>
      <c r="K39" s="8">
        <f>I39+J39</f>
        <v>44.479679999999995</v>
      </c>
      <c r="L39" s="6">
        <f>I39*H39</f>
        <v>68.201759999999993</v>
      </c>
      <c r="M39" s="6">
        <f>J39*H39</f>
        <v>20.7576</v>
      </c>
      <c r="N39" s="7">
        <f>L39+M39</f>
        <v>88.95935999999999</v>
      </c>
      <c r="O39" s="6">
        <f>N39*$O$8</f>
        <v>20.374837227565333</v>
      </c>
      <c r="P39" s="6">
        <f>O39+N39</f>
        <v>109.33419722756533</v>
      </c>
    </row>
    <row r="40" spans="1:16" s="30" customFormat="1" x14ac:dyDescent="0.25">
      <c r="A40" s="25" t="s">
        <v>0</v>
      </c>
      <c r="B40" s="31">
        <v>88309</v>
      </c>
      <c r="C40" s="25"/>
      <c r="D40" s="4" t="s">
        <v>5</v>
      </c>
      <c r="E40" s="25" t="s">
        <v>1</v>
      </c>
      <c r="F40" s="45">
        <v>0.36</v>
      </c>
      <c r="G40" s="109">
        <v>20.75</v>
      </c>
      <c r="H40" s="2">
        <v>0</v>
      </c>
      <c r="I40" s="34"/>
      <c r="J40" s="35">
        <f>G40*F40</f>
        <v>7.47</v>
      </c>
      <c r="K40" s="36">
        <f t="shared" ref="K40:K47" si="1">+I40+J40</f>
        <v>7.47</v>
      </c>
      <c r="L40" s="36"/>
      <c r="M40" s="36"/>
      <c r="N40" s="37"/>
      <c r="O40" s="36"/>
      <c r="P40" s="36"/>
    </row>
    <row r="41" spans="1:16" s="30" customFormat="1" x14ac:dyDescent="0.25">
      <c r="A41" s="25" t="s">
        <v>0</v>
      </c>
      <c r="B41" s="31">
        <v>88316</v>
      </c>
      <c r="C41" s="25"/>
      <c r="D41" s="4" t="s">
        <v>7</v>
      </c>
      <c r="E41" s="25" t="s">
        <v>1</v>
      </c>
      <c r="F41" s="45">
        <v>0.18</v>
      </c>
      <c r="G41" s="109">
        <v>16.16</v>
      </c>
      <c r="H41" s="2">
        <v>0</v>
      </c>
      <c r="I41" s="2"/>
      <c r="J41" s="35">
        <f>G41*F41</f>
        <v>2.9087999999999998</v>
      </c>
      <c r="K41" s="36">
        <f t="shared" si="1"/>
        <v>2.9087999999999998</v>
      </c>
      <c r="L41" s="36"/>
      <c r="M41" s="36"/>
      <c r="N41" s="37"/>
      <c r="O41" s="36"/>
      <c r="P41" s="36"/>
    </row>
    <row r="42" spans="1:16" s="30" customFormat="1" x14ac:dyDescent="0.25">
      <c r="A42" s="25" t="s">
        <v>0</v>
      </c>
      <c r="B42" s="31">
        <v>92270</v>
      </c>
      <c r="C42" s="25"/>
      <c r="D42" s="4" t="s">
        <v>108</v>
      </c>
      <c r="E42" s="25" t="s">
        <v>6</v>
      </c>
      <c r="F42" s="45">
        <v>0.4</v>
      </c>
      <c r="G42" s="109">
        <v>48.27</v>
      </c>
      <c r="H42" s="2">
        <v>0</v>
      </c>
      <c r="I42" s="2">
        <f t="shared" ref="I42:I47" si="2">G42*F42</f>
        <v>19.308000000000003</v>
      </c>
      <c r="J42" s="39"/>
      <c r="K42" s="36">
        <f t="shared" si="1"/>
        <v>19.308000000000003</v>
      </c>
      <c r="L42" s="36"/>
      <c r="M42" s="36"/>
      <c r="N42" s="37"/>
      <c r="O42" s="36"/>
      <c r="P42" s="36"/>
    </row>
    <row r="43" spans="1:16" s="30" customFormat="1" ht="25.5" x14ac:dyDescent="0.25">
      <c r="A43" s="25" t="s">
        <v>0</v>
      </c>
      <c r="B43" s="31">
        <v>92793</v>
      </c>
      <c r="C43" s="25"/>
      <c r="D43" s="4" t="s">
        <v>109</v>
      </c>
      <c r="E43" s="25" t="s">
        <v>8</v>
      </c>
      <c r="F43" s="45">
        <v>0.79</v>
      </c>
      <c r="G43" s="109">
        <v>7.35</v>
      </c>
      <c r="H43" s="2">
        <v>0</v>
      </c>
      <c r="I43" s="2">
        <f t="shared" si="2"/>
        <v>5.8064999999999998</v>
      </c>
      <c r="J43" s="39"/>
      <c r="K43" s="36">
        <f t="shared" si="1"/>
        <v>5.8064999999999998</v>
      </c>
      <c r="L43" s="36"/>
      <c r="M43" s="36"/>
      <c r="N43" s="37"/>
      <c r="O43" s="36"/>
      <c r="P43" s="36"/>
    </row>
    <row r="44" spans="1:16" s="30" customFormat="1" ht="25.5" x14ac:dyDescent="0.25">
      <c r="A44" s="25" t="s">
        <v>0</v>
      </c>
      <c r="B44" s="31">
        <v>94970</v>
      </c>
      <c r="C44" s="25"/>
      <c r="D44" s="4" t="s">
        <v>110</v>
      </c>
      <c r="E44" s="25" t="s">
        <v>4</v>
      </c>
      <c r="F44" s="45">
        <v>2.4E-2</v>
      </c>
      <c r="G44" s="109">
        <v>294</v>
      </c>
      <c r="H44" s="2">
        <v>0</v>
      </c>
      <c r="I44" s="2">
        <f t="shared" si="2"/>
        <v>7.056</v>
      </c>
      <c r="J44" s="39"/>
      <c r="K44" s="36">
        <f t="shared" si="1"/>
        <v>7.056</v>
      </c>
      <c r="L44" s="36"/>
      <c r="M44" s="36"/>
      <c r="N44" s="37"/>
      <c r="O44" s="36"/>
      <c r="P44" s="36"/>
    </row>
    <row r="45" spans="1:16" s="30" customFormat="1" ht="25.5" x14ac:dyDescent="0.25">
      <c r="A45" s="25" t="s">
        <v>0</v>
      </c>
      <c r="B45" s="31">
        <v>2692</v>
      </c>
      <c r="C45" s="25"/>
      <c r="D45" s="4" t="s">
        <v>111</v>
      </c>
      <c r="E45" s="25" t="s">
        <v>9</v>
      </c>
      <c r="F45" s="45">
        <v>7.0000000000000001E-3</v>
      </c>
      <c r="G45" s="109">
        <v>6.34</v>
      </c>
      <c r="H45" s="2">
        <v>0</v>
      </c>
      <c r="I45" s="2">
        <f t="shared" si="2"/>
        <v>4.4380000000000003E-2</v>
      </c>
      <c r="J45" s="39"/>
      <c r="K45" s="36">
        <f t="shared" si="1"/>
        <v>4.4380000000000003E-2</v>
      </c>
      <c r="L45" s="36"/>
      <c r="M45" s="36"/>
      <c r="N45" s="37"/>
      <c r="O45" s="36"/>
      <c r="P45" s="36"/>
    </row>
    <row r="46" spans="1:16" s="30" customFormat="1" x14ac:dyDescent="0.25">
      <c r="A46" s="25" t="s">
        <v>0</v>
      </c>
      <c r="B46" s="31">
        <v>4491</v>
      </c>
      <c r="C46" s="25"/>
      <c r="D46" s="48" t="s">
        <v>65</v>
      </c>
      <c r="E46" s="25" t="s">
        <v>3</v>
      </c>
      <c r="F46" s="45">
        <v>0.22</v>
      </c>
      <c r="G46" s="109">
        <v>5.3</v>
      </c>
      <c r="H46" s="2">
        <v>0</v>
      </c>
      <c r="I46" s="2">
        <f t="shared" si="2"/>
        <v>1.1659999999999999</v>
      </c>
      <c r="J46" s="34"/>
      <c r="K46" s="36">
        <f t="shared" si="1"/>
        <v>1.1659999999999999</v>
      </c>
      <c r="L46" s="36"/>
      <c r="M46" s="36"/>
      <c r="N46" s="37"/>
      <c r="O46" s="36"/>
      <c r="P46" s="36"/>
    </row>
    <row r="47" spans="1:16" s="30" customFormat="1" x14ac:dyDescent="0.25">
      <c r="A47" s="25" t="s">
        <v>0</v>
      </c>
      <c r="B47" s="31">
        <v>40215</v>
      </c>
      <c r="C47" s="25"/>
      <c r="D47" s="4" t="s">
        <v>112</v>
      </c>
      <c r="E47" s="25" t="s">
        <v>2</v>
      </c>
      <c r="F47" s="45">
        <v>6</v>
      </c>
      <c r="G47" s="109">
        <v>0.12</v>
      </c>
      <c r="H47" s="2">
        <v>0</v>
      </c>
      <c r="I47" s="2">
        <f t="shared" si="2"/>
        <v>0.72</v>
      </c>
      <c r="J47" s="39"/>
      <c r="K47" s="36">
        <f t="shared" si="1"/>
        <v>0.72</v>
      </c>
      <c r="L47" s="36"/>
      <c r="M47" s="36"/>
      <c r="N47" s="37"/>
      <c r="O47" s="36"/>
      <c r="P47" s="36"/>
    </row>
    <row r="48" spans="1:16" s="30" customFormat="1" x14ac:dyDescent="0.25">
      <c r="A48" s="25"/>
      <c r="B48" s="31"/>
      <c r="C48" s="25"/>
      <c r="D48" s="4"/>
      <c r="E48" s="25"/>
      <c r="F48" s="45"/>
      <c r="G48" s="109"/>
      <c r="H48" s="2"/>
      <c r="I48" s="2"/>
      <c r="J48" s="39"/>
      <c r="K48" s="36"/>
      <c r="L48" s="36"/>
      <c r="M48" s="36"/>
      <c r="N48" s="37"/>
      <c r="O48" s="36"/>
      <c r="P48" s="36"/>
    </row>
    <row r="49" spans="1:16" s="30" customFormat="1" ht="31.5" x14ac:dyDescent="0.25">
      <c r="A49" s="23" t="s">
        <v>0</v>
      </c>
      <c r="B49" s="23">
        <v>94581</v>
      </c>
      <c r="C49" s="21" t="s">
        <v>24</v>
      </c>
      <c r="D49" s="10" t="s">
        <v>113</v>
      </c>
      <c r="E49" s="38" t="s">
        <v>3</v>
      </c>
      <c r="F49" s="44"/>
      <c r="G49" s="123"/>
      <c r="H49" s="9">
        <v>2</v>
      </c>
      <c r="I49" s="6">
        <f>SUM(I50:I53)</f>
        <v>22.929100000000002</v>
      </c>
      <c r="J49" s="6">
        <f>SUM(J50:J53)</f>
        <v>10.3788</v>
      </c>
      <c r="K49" s="8">
        <f>I49+J49</f>
        <v>33.307900000000004</v>
      </c>
      <c r="L49" s="6">
        <f>I49*H49</f>
        <v>45.858200000000004</v>
      </c>
      <c r="M49" s="6">
        <f>J49*H49</f>
        <v>20.7576</v>
      </c>
      <c r="N49" s="7">
        <f>L49+M49</f>
        <v>66.615800000000007</v>
      </c>
      <c r="O49" s="6">
        <f>N49*$O$8</f>
        <v>15.25737237525143</v>
      </c>
      <c r="P49" s="6">
        <f>O49+N49</f>
        <v>81.873172375251443</v>
      </c>
    </row>
    <row r="50" spans="1:16" s="30" customFormat="1" x14ac:dyDescent="0.25">
      <c r="A50" s="25" t="s">
        <v>0</v>
      </c>
      <c r="B50" s="31">
        <v>88309</v>
      </c>
      <c r="C50" s="25"/>
      <c r="D50" s="4" t="s">
        <v>5</v>
      </c>
      <c r="E50" s="25" t="s">
        <v>1</v>
      </c>
      <c r="F50" s="45">
        <v>0.36</v>
      </c>
      <c r="G50" s="109">
        <v>20.75</v>
      </c>
      <c r="H50" s="2">
        <v>0</v>
      </c>
      <c r="I50" s="34"/>
      <c r="J50" s="35">
        <f>G50*F50</f>
        <v>7.47</v>
      </c>
      <c r="K50" s="36">
        <f>+I50+J50</f>
        <v>7.47</v>
      </c>
      <c r="L50" s="36"/>
      <c r="M50" s="36"/>
      <c r="N50" s="37"/>
      <c r="O50" s="36"/>
      <c r="P50" s="36"/>
    </row>
    <row r="51" spans="1:16" s="30" customFormat="1" x14ac:dyDescent="0.25">
      <c r="A51" s="25" t="s">
        <v>0</v>
      </c>
      <c r="B51" s="31">
        <v>88316</v>
      </c>
      <c r="C51" s="25"/>
      <c r="D51" s="4" t="s">
        <v>7</v>
      </c>
      <c r="E51" s="25" t="s">
        <v>1</v>
      </c>
      <c r="F51" s="45">
        <v>0.18</v>
      </c>
      <c r="G51" s="109">
        <v>16.16</v>
      </c>
      <c r="H51" s="2">
        <v>0</v>
      </c>
      <c r="I51" s="2"/>
      <c r="J51" s="35">
        <f>G51*F51</f>
        <v>2.9087999999999998</v>
      </c>
      <c r="K51" s="36">
        <f>+I51+J51</f>
        <v>2.9087999999999998</v>
      </c>
      <c r="L51" s="36"/>
      <c r="M51" s="36"/>
      <c r="N51" s="37"/>
      <c r="O51" s="36"/>
      <c r="P51" s="36"/>
    </row>
    <row r="52" spans="1:16" s="30" customFormat="1" x14ac:dyDescent="0.25">
      <c r="A52" s="25" t="s">
        <v>0</v>
      </c>
      <c r="B52" s="31">
        <v>92270</v>
      </c>
      <c r="C52" s="25"/>
      <c r="D52" s="4" t="s">
        <v>108</v>
      </c>
      <c r="E52" s="25" t="s">
        <v>6</v>
      </c>
      <c r="F52" s="45">
        <v>0.4</v>
      </c>
      <c r="G52" s="109">
        <v>48.27</v>
      </c>
      <c r="H52" s="2">
        <v>0</v>
      </c>
      <c r="I52" s="2">
        <f>G52*F52</f>
        <v>19.308000000000003</v>
      </c>
      <c r="J52" s="39"/>
      <c r="K52" s="36">
        <f>+I52+J52</f>
        <v>19.308000000000003</v>
      </c>
      <c r="L52" s="36"/>
      <c r="M52" s="36"/>
      <c r="N52" s="37"/>
      <c r="O52" s="36"/>
      <c r="P52" s="36"/>
    </row>
    <row r="53" spans="1:16" s="30" customFormat="1" ht="25.5" x14ac:dyDescent="0.25">
      <c r="A53" s="25" t="s">
        <v>0</v>
      </c>
      <c r="B53" s="31">
        <v>92792</v>
      </c>
      <c r="C53" s="25"/>
      <c r="D53" s="4" t="s">
        <v>114</v>
      </c>
      <c r="E53" s="25" t="s">
        <v>8</v>
      </c>
      <c r="F53" s="45">
        <v>0.49</v>
      </c>
      <c r="G53" s="109">
        <v>7.39</v>
      </c>
      <c r="H53" s="2">
        <v>0</v>
      </c>
      <c r="I53" s="2">
        <f>G53*F53</f>
        <v>3.6210999999999998</v>
      </c>
      <c r="J53" s="39"/>
      <c r="K53" s="36">
        <f>+I53+J53</f>
        <v>3.6210999999999998</v>
      </c>
      <c r="L53" s="36"/>
      <c r="M53" s="36"/>
      <c r="N53" s="37"/>
      <c r="O53" s="36"/>
      <c r="P53" s="36"/>
    </row>
    <row r="54" spans="1:16" s="30" customFormat="1" x14ac:dyDescent="0.25">
      <c r="A54" s="25"/>
      <c r="B54" s="31"/>
      <c r="C54" s="25"/>
      <c r="D54" s="4"/>
      <c r="E54" s="25"/>
      <c r="F54" s="45"/>
      <c r="G54" s="109"/>
      <c r="H54" s="2"/>
      <c r="I54" s="43"/>
      <c r="J54" s="35"/>
      <c r="K54" s="36"/>
      <c r="L54" s="36"/>
      <c r="M54" s="36"/>
      <c r="N54" s="37"/>
      <c r="O54" s="36"/>
      <c r="P54" s="36"/>
    </row>
    <row r="55" spans="1:16" s="30" customFormat="1" ht="31.5" x14ac:dyDescent="0.25">
      <c r="A55" s="23" t="s">
        <v>0</v>
      </c>
      <c r="B55" s="23">
        <v>94581</v>
      </c>
      <c r="C55" s="21" t="s">
        <v>124</v>
      </c>
      <c r="D55" s="10" t="s">
        <v>115</v>
      </c>
      <c r="E55" s="38" t="s">
        <v>6</v>
      </c>
      <c r="F55" s="44"/>
      <c r="G55" s="123"/>
      <c r="H55" s="9">
        <v>2.5</v>
      </c>
      <c r="I55" s="6">
        <f>SUM(I56:I59)</f>
        <v>531.29213800000002</v>
      </c>
      <c r="J55" s="6">
        <f>SUM(J56:J59)</f>
        <v>97.94359</v>
      </c>
      <c r="K55" s="8">
        <f>I55+J55</f>
        <v>629.23572799999999</v>
      </c>
      <c r="L55" s="6">
        <f>I55*H55</f>
        <v>1328.2303449999999</v>
      </c>
      <c r="M55" s="6">
        <f>J55*H55</f>
        <v>244.85897499999999</v>
      </c>
      <c r="N55" s="7">
        <f>L55+M55</f>
        <v>1573.08932</v>
      </c>
      <c r="O55" s="6">
        <f>N55*$O$8</f>
        <v>360.29304661613395</v>
      </c>
      <c r="P55" s="6">
        <f>O55+N55</f>
        <v>1933.382366616134</v>
      </c>
    </row>
    <row r="56" spans="1:16" s="30" customFormat="1" x14ac:dyDescent="0.25">
      <c r="A56" s="25" t="s">
        <v>0</v>
      </c>
      <c r="B56" s="31">
        <v>88309</v>
      </c>
      <c r="C56" s="25"/>
      <c r="D56" s="4" t="s">
        <v>5</v>
      </c>
      <c r="E56" s="25" t="s">
        <v>1</v>
      </c>
      <c r="F56" s="45">
        <v>3.3969999999999998</v>
      </c>
      <c r="G56" s="109">
        <v>20.75</v>
      </c>
      <c r="H56" s="2">
        <v>0</v>
      </c>
      <c r="I56" s="34"/>
      <c r="J56" s="35">
        <f>G56*F56</f>
        <v>70.487749999999991</v>
      </c>
      <c r="K56" s="36">
        <f>+I56+J56</f>
        <v>70.487749999999991</v>
      </c>
      <c r="L56" s="36"/>
      <c r="M56" s="36"/>
      <c r="N56" s="37"/>
      <c r="O56" s="36"/>
      <c r="P56" s="36"/>
    </row>
    <row r="57" spans="1:16" s="30" customFormat="1" x14ac:dyDescent="0.25">
      <c r="A57" s="25" t="s">
        <v>0</v>
      </c>
      <c r="B57" s="31">
        <v>88316</v>
      </c>
      <c r="C57" s="25"/>
      <c r="D57" s="4" t="s">
        <v>7</v>
      </c>
      <c r="E57" s="25" t="s">
        <v>1</v>
      </c>
      <c r="F57" s="45">
        <v>1.6990000000000001</v>
      </c>
      <c r="G57" s="109">
        <v>16.16</v>
      </c>
      <c r="H57" s="2">
        <v>0</v>
      </c>
      <c r="I57" s="2"/>
      <c r="J57" s="35">
        <f>G57*F57</f>
        <v>27.455840000000002</v>
      </c>
      <c r="K57" s="36">
        <f>+I57+J57</f>
        <v>27.455840000000002</v>
      </c>
      <c r="L57" s="36"/>
      <c r="M57" s="36"/>
      <c r="N57" s="37"/>
      <c r="O57" s="36"/>
      <c r="P57" s="36"/>
    </row>
    <row r="58" spans="1:16" s="30" customFormat="1" x14ac:dyDescent="0.25">
      <c r="A58" s="25" t="s">
        <v>0</v>
      </c>
      <c r="B58" s="31">
        <v>88629</v>
      </c>
      <c r="C58" s="25"/>
      <c r="D58" s="4" t="s">
        <v>116</v>
      </c>
      <c r="E58" s="25" t="s">
        <v>4</v>
      </c>
      <c r="F58" s="45">
        <v>2.1000000000000001E-2</v>
      </c>
      <c r="G58" s="109">
        <v>421.9</v>
      </c>
      <c r="H58" s="2">
        <v>0</v>
      </c>
      <c r="I58" s="2">
        <f>G58*F58</f>
        <v>8.8598999999999997</v>
      </c>
      <c r="J58" s="39"/>
      <c r="K58" s="36">
        <f>+I58+J58</f>
        <v>8.8598999999999997</v>
      </c>
      <c r="L58" s="36"/>
      <c r="M58" s="36"/>
      <c r="N58" s="37"/>
      <c r="O58" s="36"/>
      <c r="P58" s="36"/>
    </row>
    <row r="59" spans="1:16" s="30" customFormat="1" ht="25.5" x14ac:dyDescent="0.25">
      <c r="A59" s="25" t="s">
        <v>0</v>
      </c>
      <c r="B59" s="31">
        <v>601</v>
      </c>
      <c r="C59" s="25"/>
      <c r="D59" s="4" t="s">
        <v>117</v>
      </c>
      <c r="E59" s="25" t="s">
        <v>4</v>
      </c>
      <c r="F59" s="45">
        <v>1.0001</v>
      </c>
      <c r="G59" s="109">
        <v>522.38</v>
      </c>
      <c r="H59" s="2">
        <v>0</v>
      </c>
      <c r="I59" s="2">
        <f>G59*F59</f>
        <v>522.43223799999998</v>
      </c>
      <c r="J59" s="39"/>
      <c r="K59" s="36">
        <f>+I59+J59</f>
        <v>522.43223799999998</v>
      </c>
      <c r="L59" s="36"/>
      <c r="M59" s="36"/>
      <c r="N59" s="37"/>
      <c r="O59" s="36"/>
      <c r="P59" s="36"/>
    </row>
    <row r="60" spans="1:16" s="30" customFormat="1" x14ac:dyDescent="0.25">
      <c r="A60" s="25"/>
      <c r="B60" s="31"/>
      <c r="C60" s="25"/>
      <c r="D60" s="4"/>
      <c r="E60" s="25"/>
      <c r="F60" s="45"/>
      <c r="G60" s="109"/>
      <c r="H60" s="2"/>
      <c r="I60" s="43"/>
      <c r="J60" s="35"/>
      <c r="K60" s="36"/>
      <c r="L60" s="36"/>
      <c r="M60" s="36"/>
      <c r="N60" s="37"/>
      <c r="O60" s="36"/>
      <c r="P60" s="36"/>
    </row>
    <row r="61" spans="1:16" s="40" customFormat="1" ht="15.75" x14ac:dyDescent="0.25">
      <c r="A61" s="23" t="s">
        <v>0</v>
      </c>
      <c r="B61" s="23" t="s">
        <v>100</v>
      </c>
      <c r="C61" s="21" t="s">
        <v>125</v>
      </c>
      <c r="D61" s="10" t="s">
        <v>99</v>
      </c>
      <c r="E61" s="38" t="s">
        <v>6</v>
      </c>
      <c r="F61" s="46"/>
      <c r="G61" s="121"/>
      <c r="H61" s="9">
        <v>2.5</v>
      </c>
      <c r="I61" s="6">
        <f>SUM(I62:I66)</f>
        <v>184.54056</v>
      </c>
      <c r="J61" s="6">
        <f>SUM(J62:J66)</f>
        <v>55.646000000000001</v>
      </c>
      <c r="K61" s="8">
        <f>I61+J61</f>
        <v>240.18655999999999</v>
      </c>
      <c r="L61" s="6">
        <f>I61*H61</f>
        <v>461.35140000000001</v>
      </c>
      <c r="M61" s="6">
        <f>J61*H61</f>
        <v>139.11500000000001</v>
      </c>
      <c r="N61" s="7">
        <f>L61+M61</f>
        <v>600.46640000000002</v>
      </c>
      <c r="O61" s="6">
        <f>N61*$O$8</f>
        <v>137.52802583811462</v>
      </c>
      <c r="P61" s="6">
        <f>O61+N61</f>
        <v>737.99442583811469</v>
      </c>
    </row>
    <row r="62" spans="1:16" s="30" customFormat="1" x14ac:dyDescent="0.25">
      <c r="A62" s="25" t="s">
        <v>0</v>
      </c>
      <c r="B62" s="31">
        <v>88315</v>
      </c>
      <c r="C62" s="25"/>
      <c r="D62" s="4" t="s">
        <v>101</v>
      </c>
      <c r="E62" s="25" t="s">
        <v>1</v>
      </c>
      <c r="F62" s="45">
        <v>1.5</v>
      </c>
      <c r="G62" s="109">
        <v>19.86</v>
      </c>
      <c r="H62" s="2">
        <v>0</v>
      </c>
      <c r="I62" s="34"/>
      <c r="J62" s="35">
        <f>G62*F62</f>
        <v>29.79</v>
      </c>
      <c r="K62" s="36">
        <f>+I62+J62</f>
        <v>29.79</v>
      </c>
      <c r="L62" s="36"/>
      <c r="M62" s="36"/>
      <c r="N62" s="37"/>
      <c r="O62" s="36"/>
      <c r="P62" s="36"/>
    </row>
    <row r="63" spans="1:16" s="30" customFormat="1" x14ac:dyDescent="0.25">
      <c r="A63" s="25" t="s">
        <v>0</v>
      </c>
      <c r="B63" s="31">
        <v>88316</v>
      </c>
      <c r="C63" s="25"/>
      <c r="D63" s="4" t="s">
        <v>7</v>
      </c>
      <c r="E63" s="25" t="s">
        <v>1</v>
      </c>
      <c r="F63" s="45">
        <v>1.6</v>
      </c>
      <c r="G63" s="109">
        <v>16.16</v>
      </c>
      <c r="H63" s="2">
        <v>0</v>
      </c>
      <c r="I63" s="2"/>
      <c r="J63" s="35">
        <f>G63*F63</f>
        <v>25.856000000000002</v>
      </c>
      <c r="K63" s="36">
        <f>+I63+J63</f>
        <v>25.856000000000002</v>
      </c>
      <c r="L63" s="36"/>
      <c r="M63" s="36"/>
      <c r="N63" s="37"/>
      <c r="O63" s="36"/>
      <c r="P63" s="36"/>
    </row>
    <row r="64" spans="1:16" s="30" customFormat="1" x14ac:dyDescent="0.25">
      <c r="A64" s="25" t="s">
        <v>0</v>
      </c>
      <c r="B64" s="31">
        <v>88631</v>
      </c>
      <c r="C64" s="25"/>
      <c r="D64" s="4" t="s">
        <v>102</v>
      </c>
      <c r="E64" s="25" t="s">
        <v>4</v>
      </c>
      <c r="F64" s="45">
        <v>4.0000000000000001E-3</v>
      </c>
      <c r="G64" s="109">
        <v>385.14</v>
      </c>
      <c r="H64" s="2">
        <v>0</v>
      </c>
      <c r="I64" s="35">
        <f>F64*G64</f>
        <v>1.5405599999999999</v>
      </c>
      <c r="J64" s="35"/>
      <c r="K64" s="36">
        <f>+I64+J64</f>
        <v>1.5405599999999999</v>
      </c>
      <c r="L64" s="36"/>
      <c r="M64" s="36"/>
      <c r="N64" s="37"/>
      <c r="O64" s="36"/>
      <c r="P64" s="36"/>
    </row>
    <row r="65" spans="1:16" s="30" customFormat="1" x14ac:dyDescent="0.25">
      <c r="A65" s="25" t="s">
        <v>0</v>
      </c>
      <c r="B65" s="31">
        <v>550</v>
      </c>
      <c r="C65" s="25"/>
      <c r="D65" s="4" t="s">
        <v>103</v>
      </c>
      <c r="E65" s="25" t="s">
        <v>8</v>
      </c>
      <c r="F65" s="45">
        <v>42</v>
      </c>
      <c r="G65" s="109">
        <v>4.0999999999999996</v>
      </c>
      <c r="H65" s="2">
        <v>0</v>
      </c>
      <c r="I65" s="35">
        <f>F65*G65</f>
        <v>172.2</v>
      </c>
      <c r="J65" s="35"/>
      <c r="K65" s="36">
        <f>+I65+J65</f>
        <v>172.2</v>
      </c>
      <c r="L65" s="36"/>
      <c r="M65" s="36"/>
      <c r="N65" s="37"/>
      <c r="O65" s="36"/>
      <c r="P65" s="36"/>
    </row>
    <row r="66" spans="1:16" s="30" customFormat="1" x14ac:dyDescent="0.25">
      <c r="A66" s="25" t="s">
        <v>0</v>
      </c>
      <c r="B66" s="31">
        <v>567</v>
      </c>
      <c r="C66" s="25"/>
      <c r="D66" s="4" t="s">
        <v>104</v>
      </c>
      <c r="E66" s="25" t="s">
        <v>3</v>
      </c>
      <c r="F66" s="45">
        <v>2</v>
      </c>
      <c r="G66" s="109">
        <v>5.4</v>
      </c>
      <c r="H66" s="2">
        <v>0</v>
      </c>
      <c r="I66" s="35">
        <f>F66*G66</f>
        <v>10.8</v>
      </c>
      <c r="J66" s="35"/>
      <c r="K66" s="36">
        <f>+I66+J66</f>
        <v>10.8</v>
      </c>
      <c r="L66" s="36"/>
      <c r="M66" s="36"/>
      <c r="N66" s="37"/>
      <c r="O66" s="36"/>
      <c r="P66" s="36"/>
    </row>
    <row r="67" spans="1:16" s="30" customFormat="1" x14ac:dyDescent="0.25">
      <c r="A67" s="25"/>
      <c r="B67" s="31"/>
      <c r="C67" s="25"/>
      <c r="D67" s="4"/>
      <c r="E67" s="25"/>
      <c r="F67" s="45"/>
      <c r="G67" s="109"/>
      <c r="H67" s="2"/>
      <c r="I67" s="35"/>
      <c r="J67" s="35"/>
      <c r="K67" s="36"/>
      <c r="L67" s="36"/>
      <c r="M67" s="36"/>
      <c r="N67" s="37"/>
      <c r="O67" s="36"/>
      <c r="P67" s="36"/>
    </row>
    <row r="68" spans="1:16" s="40" customFormat="1" ht="47.25" x14ac:dyDescent="0.25">
      <c r="A68" s="23" t="s">
        <v>0</v>
      </c>
      <c r="B68" s="23" t="s">
        <v>89</v>
      </c>
      <c r="C68" s="21" t="s">
        <v>126</v>
      </c>
      <c r="D68" s="10" t="s">
        <v>88</v>
      </c>
      <c r="E68" s="38" t="s">
        <v>6</v>
      </c>
      <c r="F68" s="46"/>
      <c r="G68" s="121"/>
      <c r="H68" s="9">
        <v>2.5</v>
      </c>
      <c r="I68" s="6">
        <f>SUM(I69:I74)</f>
        <v>10.597619999999999</v>
      </c>
      <c r="J68" s="6">
        <f>SUM(J69:J74)</f>
        <v>6.1309000000000005</v>
      </c>
      <c r="K68" s="8">
        <f>I68+J68</f>
        <v>16.72852</v>
      </c>
      <c r="L68" s="6">
        <f>I68*H68</f>
        <v>26.494049999999998</v>
      </c>
      <c r="M68" s="6">
        <f>J68*H68</f>
        <v>15.327250000000001</v>
      </c>
      <c r="N68" s="7">
        <f>L68+M68</f>
        <v>41.821300000000001</v>
      </c>
      <c r="O68" s="6">
        <f>N68*$O$8</f>
        <v>9.5785556477157456</v>
      </c>
      <c r="P68" s="6">
        <f>O68+N68</f>
        <v>51.399855647715746</v>
      </c>
    </row>
    <row r="69" spans="1:16" s="30" customFormat="1" x14ac:dyDescent="0.25">
      <c r="A69" s="25" t="s">
        <v>0</v>
      </c>
      <c r="B69" s="31">
        <v>88310</v>
      </c>
      <c r="C69" s="25"/>
      <c r="D69" s="4" t="s">
        <v>10</v>
      </c>
      <c r="E69" s="25" t="s">
        <v>1</v>
      </c>
      <c r="F69" s="45">
        <v>0.21</v>
      </c>
      <c r="G69" s="109">
        <v>20.73</v>
      </c>
      <c r="H69" s="2">
        <v>0</v>
      </c>
      <c r="I69" s="2"/>
      <c r="J69" s="35">
        <f>F69*G69</f>
        <v>4.3532999999999999</v>
      </c>
      <c r="K69" s="36">
        <f t="shared" ref="K69:K74" si="3">+I69+J69</f>
        <v>4.3532999999999999</v>
      </c>
      <c r="L69" s="36"/>
      <c r="M69" s="36"/>
      <c r="N69" s="37"/>
      <c r="O69" s="36"/>
      <c r="P69" s="36"/>
    </row>
    <row r="70" spans="1:16" s="30" customFormat="1" x14ac:dyDescent="0.25">
      <c r="A70" s="25" t="s">
        <v>0</v>
      </c>
      <c r="B70" s="31">
        <v>88316</v>
      </c>
      <c r="C70" s="25"/>
      <c r="D70" s="4" t="s">
        <v>7</v>
      </c>
      <c r="E70" s="25" t="s">
        <v>1</v>
      </c>
      <c r="F70" s="45">
        <v>0.11</v>
      </c>
      <c r="G70" s="109">
        <v>16.16</v>
      </c>
      <c r="H70" s="2">
        <v>0</v>
      </c>
      <c r="I70" s="2"/>
      <c r="J70" s="35">
        <f>F70*G70</f>
        <v>1.7776000000000001</v>
      </c>
      <c r="K70" s="36">
        <f t="shared" si="3"/>
        <v>1.7776000000000001</v>
      </c>
      <c r="L70" s="36"/>
      <c r="M70" s="36"/>
      <c r="N70" s="37"/>
      <c r="O70" s="36"/>
      <c r="P70" s="36"/>
    </row>
    <row r="71" spans="1:16" s="30" customFormat="1" x14ac:dyDescent="0.25">
      <c r="A71" s="25" t="s">
        <v>0</v>
      </c>
      <c r="B71" s="31">
        <v>3768</v>
      </c>
      <c r="C71" s="25"/>
      <c r="D71" s="4" t="s">
        <v>90</v>
      </c>
      <c r="E71" s="25" t="s">
        <v>2</v>
      </c>
      <c r="F71" s="45">
        <v>0.55000000000000004</v>
      </c>
      <c r="G71" s="109">
        <v>3.11</v>
      </c>
      <c r="H71" s="2">
        <v>0</v>
      </c>
      <c r="I71" s="2">
        <f>G71*F71</f>
        <v>1.7105000000000001</v>
      </c>
      <c r="J71" s="35"/>
      <c r="K71" s="36">
        <f t="shared" si="3"/>
        <v>1.7105000000000001</v>
      </c>
      <c r="L71" s="36"/>
      <c r="M71" s="36"/>
      <c r="N71" s="37"/>
      <c r="O71" s="36"/>
      <c r="P71" s="36"/>
    </row>
    <row r="72" spans="1:16" s="30" customFormat="1" x14ac:dyDescent="0.25">
      <c r="A72" s="25" t="s">
        <v>0</v>
      </c>
      <c r="B72" s="31">
        <v>5320</v>
      </c>
      <c r="C72" s="25"/>
      <c r="D72" s="4" t="s">
        <v>91</v>
      </c>
      <c r="E72" s="25" t="s">
        <v>9</v>
      </c>
      <c r="F72" s="45">
        <v>4.3999999999999997E-2</v>
      </c>
      <c r="G72" s="109">
        <v>29.52</v>
      </c>
      <c r="H72" s="2">
        <v>0</v>
      </c>
      <c r="I72" s="2">
        <f>G72*F72</f>
        <v>1.2988799999999998</v>
      </c>
      <c r="J72" s="35"/>
      <c r="K72" s="36">
        <f t="shared" si="3"/>
        <v>1.2988799999999998</v>
      </c>
      <c r="L72" s="36"/>
      <c r="M72" s="36"/>
      <c r="N72" s="37"/>
      <c r="O72" s="36"/>
      <c r="P72" s="36"/>
    </row>
    <row r="73" spans="1:16" s="30" customFormat="1" x14ac:dyDescent="0.25">
      <c r="A73" s="25" t="s">
        <v>0</v>
      </c>
      <c r="B73" s="31">
        <v>7288</v>
      </c>
      <c r="C73" s="25"/>
      <c r="D73" s="4" t="s">
        <v>92</v>
      </c>
      <c r="E73" s="25" t="s">
        <v>9</v>
      </c>
      <c r="F73" s="45">
        <v>0.17599999999999999</v>
      </c>
      <c r="G73" s="109">
        <v>25.55</v>
      </c>
      <c r="H73" s="2">
        <v>0</v>
      </c>
      <c r="I73" s="2">
        <f>G73*F73</f>
        <v>4.4967999999999995</v>
      </c>
      <c r="J73" s="35"/>
      <c r="K73" s="36">
        <f t="shared" si="3"/>
        <v>4.4967999999999995</v>
      </c>
      <c r="L73" s="36"/>
      <c r="M73" s="36"/>
      <c r="N73" s="37"/>
      <c r="O73" s="36"/>
      <c r="P73" s="36"/>
    </row>
    <row r="74" spans="1:16" s="30" customFormat="1" x14ac:dyDescent="0.25">
      <c r="A74" s="25" t="s">
        <v>0</v>
      </c>
      <c r="B74" s="31">
        <v>7307</v>
      </c>
      <c r="C74" s="25"/>
      <c r="D74" s="4" t="s">
        <v>93</v>
      </c>
      <c r="E74" s="25" t="s">
        <v>9</v>
      </c>
      <c r="F74" s="45">
        <v>0.13200000000000001</v>
      </c>
      <c r="G74" s="109">
        <v>23.42</v>
      </c>
      <c r="H74" s="2">
        <v>0</v>
      </c>
      <c r="I74" s="2">
        <f>G74*F74</f>
        <v>3.0914400000000004</v>
      </c>
      <c r="J74" s="35"/>
      <c r="K74" s="36">
        <f t="shared" si="3"/>
        <v>3.0914400000000004</v>
      </c>
      <c r="L74" s="36"/>
      <c r="M74" s="36"/>
      <c r="N74" s="37"/>
      <c r="O74" s="36"/>
      <c r="P74" s="36"/>
    </row>
    <row r="75" spans="1:16" s="30" customFormat="1" x14ac:dyDescent="0.25">
      <c r="A75" s="25"/>
      <c r="B75" s="31"/>
      <c r="C75" s="25"/>
      <c r="D75" s="4"/>
      <c r="E75" s="25"/>
      <c r="F75" s="45"/>
      <c r="G75" s="109"/>
      <c r="H75" s="2"/>
      <c r="I75" s="2"/>
      <c r="J75" s="35"/>
      <c r="K75" s="36"/>
      <c r="L75" s="36"/>
      <c r="M75" s="36"/>
      <c r="N75" s="37"/>
      <c r="O75" s="36"/>
      <c r="P75" s="36"/>
    </row>
    <row r="76" spans="1:16" s="40" customFormat="1" ht="47.25" x14ac:dyDescent="0.25">
      <c r="A76" s="23" t="s">
        <v>0</v>
      </c>
      <c r="B76" s="23">
        <v>84089</v>
      </c>
      <c r="C76" s="21" t="s">
        <v>129</v>
      </c>
      <c r="D76" s="10" t="s">
        <v>130</v>
      </c>
      <c r="E76" s="38" t="s">
        <v>3</v>
      </c>
      <c r="F76" s="46"/>
      <c r="G76" s="121"/>
      <c r="H76" s="9">
        <v>2.5</v>
      </c>
      <c r="I76" s="6">
        <f>SUM(I77:I80)</f>
        <v>76.130449999999996</v>
      </c>
      <c r="J76" s="6">
        <f>SUM(J77:J80)</f>
        <v>21.593999999999998</v>
      </c>
      <c r="K76" s="8">
        <f>I76+J76</f>
        <v>97.72444999999999</v>
      </c>
      <c r="L76" s="6">
        <f>I76*H76</f>
        <v>190.32612499999999</v>
      </c>
      <c r="M76" s="6">
        <f>J76*H76</f>
        <v>53.984999999999992</v>
      </c>
      <c r="N76" s="7">
        <f>L76+M76</f>
        <v>244.31112499999998</v>
      </c>
      <c r="O76" s="6">
        <f>N76*$O$8</f>
        <v>55.955881480693748</v>
      </c>
      <c r="P76" s="6">
        <f>O76+N76</f>
        <v>300.26700648069374</v>
      </c>
    </row>
    <row r="77" spans="1:16" s="30" customFormat="1" x14ac:dyDescent="0.25">
      <c r="A77" s="25" t="s">
        <v>0</v>
      </c>
      <c r="B77" s="31">
        <v>88274</v>
      </c>
      <c r="C77" s="25"/>
      <c r="D77" s="4" t="s">
        <v>131</v>
      </c>
      <c r="E77" s="25" t="s">
        <v>1</v>
      </c>
      <c r="F77" s="45">
        <v>0.6</v>
      </c>
      <c r="G77" s="109">
        <v>19.829999999999998</v>
      </c>
      <c r="H77" s="2">
        <v>0</v>
      </c>
      <c r="I77" s="2"/>
      <c r="J77" s="35">
        <f>F77*G77</f>
        <v>11.897999999999998</v>
      </c>
      <c r="K77" s="36">
        <f>+I77+J77</f>
        <v>11.897999999999998</v>
      </c>
      <c r="L77" s="36"/>
      <c r="M77" s="36"/>
      <c r="N77" s="37"/>
      <c r="O77" s="36"/>
      <c r="P77" s="36"/>
    </row>
    <row r="78" spans="1:16" s="30" customFormat="1" x14ac:dyDescent="0.25">
      <c r="A78" s="25" t="s">
        <v>0</v>
      </c>
      <c r="B78" s="31">
        <v>88316</v>
      </c>
      <c r="C78" s="25"/>
      <c r="D78" s="4" t="s">
        <v>7</v>
      </c>
      <c r="E78" s="25" t="s">
        <v>1</v>
      </c>
      <c r="F78" s="45">
        <v>0.6</v>
      </c>
      <c r="G78" s="109">
        <v>16.16</v>
      </c>
      <c r="H78" s="2">
        <v>0</v>
      </c>
      <c r="I78" s="2"/>
      <c r="J78" s="35">
        <f>F78*G78</f>
        <v>9.6959999999999997</v>
      </c>
      <c r="K78" s="36">
        <f>+I78+J78</f>
        <v>9.6959999999999997</v>
      </c>
      <c r="L78" s="36"/>
      <c r="M78" s="36"/>
      <c r="N78" s="37"/>
      <c r="O78" s="36"/>
      <c r="P78" s="36"/>
    </row>
    <row r="79" spans="1:16" s="30" customFormat="1" x14ac:dyDescent="0.25">
      <c r="A79" s="25" t="s">
        <v>0</v>
      </c>
      <c r="B79" s="31">
        <v>88629</v>
      </c>
      <c r="C79" s="25"/>
      <c r="D79" s="4" t="s">
        <v>116</v>
      </c>
      <c r="E79" s="25" t="s">
        <v>4</v>
      </c>
      <c r="F79" s="45">
        <v>5.4999999999999997E-3</v>
      </c>
      <c r="G79" s="109">
        <v>421.9</v>
      </c>
      <c r="H79" s="2">
        <v>0</v>
      </c>
      <c r="I79" s="2">
        <f>G79*F79</f>
        <v>2.3204499999999997</v>
      </c>
      <c r="J79" s="39"/>
      <c r="K79" s="36">
        <f>+I79+J79</f>
        <v>2.3204499999999997</v>
      </c>
      <c r="L79" s="36"/>
      <c r="M79" s="36"/>
      <c r="N79" s="37"/>
      <c r="O79" s="36"/>
      <c r="P79" s="36"/>
    </row>
    <row r="80" spans="1:16" s="30" customFormat="1" ht="25.5" x14ac:dyDescent="0.25">
      <c r="A80" s="25" t="s">
        <v>0</v>
      </c>
      <c r="B80" s="31">
        <v>4825</v>
      </c>
      <c r="C80" s="25"/>
      <c r="D80" s="4" t="s">
        <v>132</v>
      </c>
      <c r="E80" s="25" t="s">
        <v>3</v>
      </c>
      <c r="F80" s="45">
        <v>1</v>
      </c>
      <c r="G80" s="109">
        <v>73.81</v>
      </c>
      <c r="H80" s="2">
        <v>0</v>
      </c>
      <c r="I80" s="2">
        <f>G80*F80</f>
        <v>73.81</v>
      </c>
      <c r="J80" s="35"/>
      <c r="K80" s="36">
        <f>+I80+J80</f>
        <v>73.81</v>
      </c>
      <c r="L80" s="36"/>
      <c r="M80" s="36"/>
      <c r="N80" s="37"/>
      <c r="O80" s="36"/>
      <c r="P80" s="36"/>
    </row>
    <row r="81" spans="1:16" s="30" customFormat="1" x14ac:dyDescent="0.25">
      <c r="A81" s="25"/>
      <c r="B81" s="31"/>
      <c r="C81" s="25"/>
      <c r="D81" s="4"/>
      <c r="E81" s="25"/>
      <c r="F81" s="45"/>
      <c r="G81" s="109"/>
      <c r="H81" s="2"/>
      <c r="I81" s="43"/>
      <c r="J81" s="35"/>
      <c r="K81" s="36"/>
      <c r="L81" s="36"/>
      <c r="M81" s="36"/>
      <c r="N81" s="37"/>
      <c r="O81" s="36"/>
      <c r="P81" s="36"/>
    </row>
    <row r="82" spans="1:16" s="71" customFormat="1" ht="32.25" customHeight="1" x14ac:dyDescent="0.35">
      <c r="A82" s="59"/>
      <c r="B82" s="66"/>
      <c r="C82" s="59">
        <v>3</v>
      </c>
      <c r="D82" s="22" t="s">
        <v>190</v>
      </c>
      <c r="E82" s="67"/>
      <c r="F82" s="68"/>
      <c r="G82" s="122"/>
      <c r="H82" s="69"/>
      <c r="I82" s="64"/>
      <c r="J82" s="70"/>
      <c r="K82" s="70"/>
      <c r="L82" s="64"/>
      <c r="M82" s="64"/>
      <c r="N82" s="64"/>
      <c r="O82" s="64"/>
      <c r="P82" s="64">
        <f>SUBTOTAL(9,P83:P113)</f>
        <v>3048.0947623603911</v>
      </c>
    </row>
    <row r="83" spans="1:16" s="30" customFormat="1" ht="31.5" x14ac:dyDescent="0.25">
      <c r="A83" s="21" t="s">
        <v>0</v>
      </c>
      <c r="B83" s="23" t="s">
        <v>134</v>
      </c>
      <c r="C83" s="21" t="s">
        <v>23</v>
      </c>
      <c r="D83" s="24" t="s">
        <v>133</v>
      </c>
      <c r="E83" s="38" t="s">
        <v>3</v>
      </c>
      <c r="F83" s="44"/>
      <c r="G83" s="123"/>
      <c r="H83" s="9">
        <v>3.6</v>
      </c>
      <c r="I83" s="6">
        <f>SUM(I84:I89)</f>
        <v>17.0686</v>
      </c>
      <c r="J83" s="6">
        <f>SUM(J84:J89)</f>
        <v>40.7819</v>
      </c>
      <c r="K83" s="8">
        <f>I83+J83</f>
        <v>57.850499999999997</v>
      </c>
      <c r="L83" s="6">
        <f>I83*H83</f>
        <v>61.446960000000004</v>
      </c>
      <c r="M83" s="6">
        <f>J83*H83</f>
        <v>146.81484</v>
      </c>
      <c r="N83" s="7">
        <f>L83+M83</f>
        <v>208.26179999999999</v>
      </c>
      <c r="O83" s="6">
        <f>N83*$O$8</f>
        <v>47.699312087224619</v>
      </c>
      <c r="P83" s="6">
        <f>O83+N83</f>
        <v>255.96111208722462</v>
      </c>
    </row>
    <row r="84" spans="1:16" s="30" customFormat="1" x14ac:dyDescent="0.25">
      <c r="A84" s="25" t="s">
        <v>0</v>
      </c>
      <c r="B84" s="31">
        <v>88245</v>
      </c>
      <c r="C84" s="25"/>
      <c r="D84" s="4" t="s">
        <v>135</v>
      </c>
      <c r="E84" s="25" t="s">
        <v>1</v>
      </c>
      <c r="F84" s="45">
        <v>0.08</v>
      </c>
      <c r="G84" s="109">
        <v>20.73</v>
      </c>
      <c r="H84" s="2">
        <v>0</v>
      </c>
      <c r="I84" s="34"/>
      <c r="J84" s="35">
        <f>G84*F84</f>
        <v>1.6584000000000001</v>
      </c>
      <c r="K84" s="36">
        <f t="shared" ref="K84:K89" si="4">+I84+J84</f>
        <v>1.6584000000000001</v>
      </c>
      <c r="L84" s="36"/>
      <c r="M84" s="36"/>
      <c r="N84" s="37"/>
      <c r="O84" s="36"/>
      <c r="P84" s="36"/>
    </row>
    <row r="85" spans="1:16" s="30" customFormat="1" x14ac:dyDescent="0.25">
      <c r="A85" s="25" t="s">
        <v>0</v>
      </c>
      <c r="B85" s="31">
        <v>88309</v>
      </c>
      <c r="C85" s="25"/>
      <c r="D85" s="4" t="s">
        <v>5</v>
      </c>
      <c r="E85" s="25" t="s">
        <v>1</v>
      </c>
      <c r="F85" s="45">
        <v>0.25</v>
      </c>
      <c r="G85" s="109">
        <v>20.75</v>
      </c>
      <c r="H85" s="2">
        <v>0</v>
      </c>
      <c r="I85" s="34"/>
      <c r="J85" s="35">
        <f>G85*F85</f>
        <v>5.1875</v>
      </c>
      <c r="K85" s="36">
        <f t="shared" si="4"/>
        <v>5.1875</v>
      </c>
      <c r="L85" s="36"/>
      <c r="M85" s="36"/>
      <c r="N85" s="37"/>
      <c r="O85" s="36"/>
      <c r="P85" s="36"/>
    </row>
    <row r="86" spans="1:16" s="30" customFormat="1" x14ac:dyDescent="0.25">
      <c r="A86" s="25" t="s">
        <v>0</v>
      </c>
      <c r="B86" s="31">
        <v>88316</v>
      </c>
      <c r="C86" s="25"/>
      <c r="D86" s="4" t="s">
        <v>7</v>
      </c>
      <c r="E86" s="25" t="s">
        <v>1</v>
      </c>
      <c r="F86" s="45">
        <v>2.1</v>
      </c>
      <c r="G86" s="109">
        <v>16.16</v>
      </c>
      <c r="H86" s="2">
        <v>0</v>
      </c>
      <c r="I86" s="2"/>
      <c r="J86" s="35">
        <f>G86*F86</f>
        <v>33.936</v>
      </c>
      <c r="K86" s="36">
        <f t="shared" si="4"/>
        <v>33.936</v>
      </c>
      <c r="L86" s="36"/>
      <c r="M86" s="36"/>
      <c r="N86" s="37"/>
      <c r="O86" s="36"/>
      <c r="P86" s="36"/>
    </row>
    <row r="87" spans="1:16" s="30" customFormat="1" ht="25.5" x14ac:dyDescent="0.25">
      <c r="A87" s="25" t="s">
        <v>0</v>
      </c>
      <c r="B87" s="31">
        <v>94969</v>
      </c>
      <c r="C87" s="25"/>
      <c r="D87" s="4" t="s">
        <v>136</v>
      </c>
      <c r="E87" s="25" t="s">
        <v>4</v>
      </c>
      <c r="F87" s="45">
        <v>0.05</v>
      </c>
      <c r="G87" s="109">
        <v>265.38</v>
      </c>
      <c r="H87" s="2">
        <v>0</v>
      </c>
      <c r="I87" s="35">
        <f>F87*G87</f>
        <v>13.269</v>
      </c>
      <c r="J87" s="35"/>
      <c r="K87" s="36">
        <f t="shared" si="4"/>
        <v>13.269</v>
      </c>
      <c r="L87" s="36"/>
      <c r="M87" s="36"/>
      <c r="N87" s="37"/>
      <c r="O87" s="36"/>
      <c r="P87" s="36"/>
    </row>
    <row r="88" spans="1:16" s="30" customFormat="1" x14ac:dyDescent="0.25">
      <c r="A88" s="25" t="s">
        <v>0</v>
      </c>
      <c r="B88" s="31">
        <v>33</v>
      </c>
      <c r="C88" s="25"/>
      <c r="D88" s="4" t="s">
        <v>137</v>
      </c>
      <c r="E88" s="25" t="s">
        <v>8</v>
      </c>
      <c r="F88" s="45">
        <v>0.98</v>
      </c>
      <c r="G88" s="109">
        <v>3.72</v>
      </c>
      <c r="H88" s="2">
        <v>0</v>
      </c>
      <c r="I88" s="35">
        <f>F88*G88</f>
        <v>3.6456</v>
      </c>
      <c r="J88" s="35"/>
      <c r="K88" s="36">
        <f t="shared" si="4"/>
        <v>3.6456</v>
      </c>
      <c r="L88" s="36"/>
      <c r="M88" s="36"/>
      <c r="N88" s="37"/>
      <c r="O88" s="36"/>
      <c r="P88" s="36"/>
    </row>
    <row r="89" spans="1:16" s="30" customFormat="1" x14ac:dyDescent="0.25">
      <c r="A89" s="25" t="s">
        <v>0</v>
      </c>
      <c r="B89" s="31">
        <v>337</v>
      </c>
      <c r="C89" s="25"/>
      <c r="D89" s="4" t="s">
        <v>138</v>
      </c>
      <c r="E89" s="25" t="s">
        <v>8</v>
      </c>
      <c r="F89" s="45">
        <v>0.02</v>
      </c>
      <c r="G89" s="109">
        <v>7.7</v>
      </c>
      <c r="H89" s="2">
        <v>0</v>
      </c>
      <c r="I89" s="35">
        <f>F89*G89</f>
        <v>0.154</v>
      </c>
      <c r="J89" s="35"/>
      <c r="K89" s="36">
        <f t="shared" si="4"/>
        <v>0.154</v>
      </c>
      <c r="L89" s="36"/>
      <c r="M89" s="36"/>
      <c r="N89" s="37"/>
      <c r="O89" s="36"/>
      <c r="P89" s="36"/>
    </row>
    <row r="90" spans="1:16" s="30" customFormat="1" x14ac:dyDescent="0.25">
      <c r="A90" s="25"/>
      <c r="B90" s="31"/>
      <c r="C90" s="25"/>
      <c r="D90" s="4"/>
      <c r="E90" s="25"/>
      <c r="F90" s="45"/>
      <c r="G90" s="109"/>
      <c r="H90" s="2"/>
      <c r="I90" s="43"/>
      <c r="J90" s="35"/>
      <c r="K90" s="36"/>
      <c r="L90" s="36"/>
      <c r="M90" s="36"/>
      <c r="N90" s="37"/>
      <c r="O90" s="36"/>
      <c r="P90" s="36"/>
    </row>
    <row r="91" spans="1:16" s="30" customFormat="1" ht="15.75" x14ac:dyDescent="0.25">
      <c r="A91" s="21" t="s">
        <v>0</v>
      </c>
      <c r="B91" s="23" t="s">
        <v>98</v>
      </c>
      <c r="C91" s="21" t="s">
        <v>23</v>
      </c>
      <c r="D91" s="24" t="s">
        <v>97</v>
      </c>
      <c r="E91" s="38" t="s">
        <v>6</v>
      </c>
      <c r="F91" s="44"/>
      <c r="G91" s="123"/>
      <c r="H91" s="9">
        <v>1.5</v>
      </c>
      <c r="I91" s="6">
        <f>SUM(I92:I96)</f>
        <v>271.04194999999999</v>
      </c>
      <c r="J91" s="6">
        <f>SUM(J92:J96)</f>
        <v>55.365000000000002</v>
      </c>
      <c r="K91" s="8">
        <f>I91+J91</f>
        <v>326.40694999999999</v>
      </c>
      <c r="L91" s="6">
        <f>I91*H91</f>
        <v>406.56292499999995</v>
      </c>
      <c r="M91" s="6">
        <f>J91*H91</f>
        <v>83.047499999999999</v>
      </c>
      <c r="N91" s="7">
        <f>L91+M91</f>
        <v>489.61042499999996</v>
      </c>
      <c r="O91" s="6">
        <f>N91*$O$8</f>
        <v>112.13808995808969</v>
      </c>
      <c r="P91" s="6">
        <f>O91+N91</f>
        <v>601.74851495808969</v>
      </c>
    </row>
    <row r="92" spans="1:16" s="30" customFormat="1" x14ac:dyDescent="0.25">
      <c r="A92" s="25" t="s">
        <v>0</v>
      </c>
      <c r="B92" s="31">
        <v>88309</v>
      </c>
      <c r="C92" s="25"/>
      <c r="D92" s="4" t="s">
        <v>5</v>
      </c>
      <c r="E92" s="25" t="s">
        <v>1</v>
      </c>
      <c r="F92" s="45">
        <v>1.5</v>
      </c>
      <c r="G92" s="109">
        <v>20.75</v>
      </c>
      <c r="H92" s="2">
        <v>0</v>
      </c>
      <c r="I92" s="34"/>
      <c r="J92" s="35">
        <f>G92*F92</f>
        <v>31.125</v>
      </c>
      <c r="K92" s="36">
        <f>+I92+J92</f>
        <v>31.125</v>
      </c>
      <c r="L92" s="36"/>
      <c r="M92" s="36"/>
      <c r="N92" s="37"/>
      <c r="O92" s="36"/>
      <c r="P92" s="36"/>
    </row>
    <row r="93" spans="1:16" s="30" customFormat="1" x14ac:dyDescent="0.25">
      <c r="A93" s="25" t="s">
        <v>0</v>
      </c>
      <c r="B93" s="31">
        <v>88316</v>
      </c>
      <c r="C93" s="25"/>
      <c r="D93" s="4" t="s">
        <v>7</v>
      </c>
      <c r="E93" s="25" t="s">
        <v>1</v>
      </c>
      <c r="F93" s="45">
        <v>1.5</v>
      </c>
      <c r="G93" s="109">
        <v>16.16</v>
      </c>
      <c r="H93" s="2">
        <v>0</v>
      </c>
      <c r="I93" s="2"/>
      <c r="J93" s="35">
        <f>G93*F93</f>
        <v>24.240000000000002</v>
      </c>
      <c r="K93" s="36">
        <f>+I93+J93</f>
        <v>24.240000000000002</v>
      </c>
      <c r="L93" s="36"/>
      <c r="M93" s="36"/>
      <c r="N93" s="37"/>
      <c r="O93" s="36"/>
      <c r="P93" s="36"/>
    </row>
    <row r="94" spans="1:16" s="30" customFormat="1" x14ac:dyDescent="0.25">
      <c r="A94" s="25" t="s">
        <v>0</v>
      </c>
      <c r="B94" s="31">
        <v>367</v>
      </c>
      <c r="C94" s="25"/>
      <c r="D94" s="4" t="s">
        <v>22</v>
      </c>
      <c r="E94" s="25" t="s">
        <v>4</v>
      </c>
      <c r="F94" s="45">
        <v>6.0999999999999999E-2</v>
      </c>
      <c r="G94" s="109">
        <v>60.25</v>
      </c>
      <c r="H94" s="2">
        <v>0</v>
      </c>
      <c r="I94" s="35">
        <f>F94*G94</f>
        <v>3.6752500000000001</v>
      </c>
      <c r="J94" s="35"/>
      <c r="K94" s="36">
        <f>+I94+J94</f>
        <v>3.6752500000000001</v>
      </c>
      <c r="L94" s="36"/>
      <c r="M94" s="36"/>
      <c r="N94" s="37"/>
      <c r="O94" s="36"/>
      <c r="P94" s="36"/>
    </row>
    <row r="95" spans="1:16" s="30" customFormat="1" x14ac:dyDescent="0.25">
      <c r="A95" s="25" t="s">
        <v>0</v>
      </c>
      <c r="B95" s="31">
        <v>1379</v>
      </c>
      <c r="C95" s="25"/>
      <c r="D95" s="4" t="s">
        <v>50</v>
      </c>
      <c r="E95" s="25" t="s">
        <v>8</v>
      </c>
      <c r="F95" s="45">
        <v>4.83</v>
      </c>
      <c r="G95" s="109">
        <v>0.49</v>
      </c>
      <c r="H95" s="2">
        <v>0</v>
      </c>
      <c r="I95" s="35">
        <f>F95*G95</f>
        <v>2.3666999999999998</v>
      </c>
      <c r="J95" s="35"/>
      <c r="K95" s="36">
        <f>+I95+J95</f>
        <v>2.3666999999999998</v>
      </c>
      <c r="L95" s="36"/>
      <c r="M95" s="36"/>
      <c r="N95" s="37"/>
      <c r="O95" s="36"/>
      <c r="P95" s="36"/>
    </row>
    <row r="96" spans="1:16" s="30" customFormat="1" ht="25.5" x14ac:dyDescent="0.25">
      <c r="A96" s="25" t="s">
        <v>0</v>
      </c>
      <c r="B96" s="31">
        <v>4948</v>
      </c>
      <c r="C96" s="25"/>
      <c r="D96" s="4" t="s">
        <v>96</v>
      </c>
      <c r="E96" s="25" t="s">
        <v>6</v>
      </c>
      <c r="F96" s="45">
        <v>1</v>
      </c>
      <c r="G96" s="109">
        <v>265</v>
      </c>
      <c r="H96" s="2">
        <v>0</v>
      </c>
      <c r="I96" s="35">
        <f>F96*G96</f>
        <v>265</v>
      </c>
      <c r="J96" s="35"/>
      <c r="K96" s="36">
        <f>+I96+J96</f>
        <v>265</v>
      </c>
      <c r="L96" s="36"/>
      <c r="M96" s="36"/>
      <c r="N96" s="37"/>
      <c r="O96" s="36"/>
      <c r="P96" s="36"/>
    </row>
    <row r="97" spans="1:16" s="30" customFormat="1" x14ac:dyDescent="0.25">
      <c r="A97" s="25"/>
      <c r="B97" s="31"/>
      <c r="C97" s="25"/>
      <c r="D97" s="4"/>
      <c r="E97" s="25"/>
      <c r="F97" s="45"/>
      <c r="G97" s="109"/>
      <c r="H97" s="2"/>
      <c r="I97" s="43"/>
      <c r="J97" s="35"/>
      <c r="K97" s="36"/>
      <c r="L97" s="36"/>
      <c r="M97" s="36"/>
      <c r="N97" s="37"/>
      <c r="O97" s="36"/>
      <c r="P97" s="36"/>
    </row>
    <row r="98" spans="1:16" s="40" customFormat="1" ht="15.75" x14ac:dyDescent="0.25">
      <c r="A98" s="23" t="s">
        <v>0</v>
      </c>
      <c r="B98" s="23" t="s">
        <v>100</v>
      </c>
      <c r="C98" s="21" t="s">
        <v>21</v>
      </c>
      <c r="D98" s="10" t="s">
        <v>99</v>
      </c>
      <c r="E98" s="38" t="s">
        <v>6</v>
      </c>
      <c r="F98" s="46"/>
      <c r="G98" s="121"/>
      <c r="H98" s="9">
        <v>6</v>
      </c>
      <c r="I98" s="6">
        <f>SUM(I99:I103)</f>
        <v>184.54056</v>
      </c>
      <c r="J98" s="6">
        <f>SUM(J99:J103)</f>
        <v>55.646000000000001</v>
      </c>
      <c r="K98" s="8">
        <f>I98+J98</f>
        <v>240.18655999999999</v>
      </c>
      <c r="L98" s="6">
        <f>I98*H98</f>
        <v>1107.2433599999999</v>
      </c>
      <c r="M98" s="6">
        <f>J98*H98</f>
        <v>333.87599999999998</v>
      </c>
      <c r="N98" s="7">
        <f>L98+M98</f>
        <v>1441.1193599999999</v>
      </c>
      <c r="O98" s="6">
        <f>N98*$O$8</f>
        <v>330.06726201147501</v>
      </c>
      <c r="P98" s="6">
        <f>O98+N98</f>
        <v>1771.1866220114748</v>
      </c>
    </row>
    <row r="99" spans="1:16" s="30" customFormat="1" x14ac:dyDescent="0.25">
      <c r="A99" s="25" t="s">
        <v>0</v>
      </c>
      <c r="B99" s="31">
        <v>88315</v>
      </c>
      <c r="C99" s="25"/>
      <c r="D99" s="4" t="s">
        <v>101</v>
      </c>
      <c r="E99" s="25" t="s">
        <v>1</v>
      </c>
      <c r="F99" s="45">
        <v>1.5</v>
      </c>
      <c r="G99" s="109">
        <v>19.86</v>
      </c>
      <c r="H99" s="2">
        <v>0</v>
      </c>
      <c r="I99" s="34"/>
      <c r="J99" s="35">
        <f>G99*F99</f>
        <v>29.79</v>
      </c>
      <c r="K99" s="36">
        <f>+I99+J99</f>
        <v>29.79</v>
      </c>
      <c r="L99" s="36">
        <f>+I99*H99</f>
        <v>0</v>
      </c>
      <c r="M99" s="36">
        <f>+J99*H99</f>
        <v>0</v>
      </c>
      <c r="N99" s="37">
        <f>+L99+M99</f>
        <v>0</v>
      </c>
      <c r="O99" s="36">
        <f>+N99*$O$8</f>
        <v>0</v>
      </c>
      <c r="P99" s="36">
        <f>+N99+O99</f>
        <v>0</v>
      </c>
    </row>
    <row r="100" spans="1:16" s="30" customFormat="1" x14ac:dyDescent="0.25">
      <c r="A100" s="25" t="s">
        <v>0</v>
      </c>
      <c r="B100" s="31">
        <v>88316</v>
      </c>
      <c r="C100" s="25"/>
      <c r="D100" s="4" t="s">
        <v>7</v>
      </c>
      <c r="E100" s="25" t="s">
        <v>1</v>
      </c>
      <c r="F100" s="45">
        <v>1.6</v>
      </c>
      <c r="G100" s="109">
        <v>16.16</v>
      </c>
      <c r="H100" s="2">
        <v>0</v>
      </c>
      <c r="I100" s="2"/>
      <c r="J100" s="35">
        <f>G100*F100</f>
        <v>25.856000000000002</v>
      </c>
      <c r="K100" s="36">
        <f>+I100+J100</f>
        <v>25.856000000000002</v>
      </c>
      <c r="L100" s="36">
        <f>+I100*H100</f>
        <v>0</v>
      </c>
      <c r="M100" s="36">
        <f>+J100*H100</f>
        <v>0</v>
      </c>
      <c r="N100" s="37">
        <f>+L100+M100</f>
        <v>0</v>
      </c>
      <c r="O100" s="36">
        <f>+N100*$O$8</f>
        <v>0</v>
      </c>
      <c r="P100" s="36">
        <f>+N100+O100</f>
        <v>0</v>
      </c>
    </row>
    <row r="101" spans="1:16" s="30" customFormat="1" x14ac:dyDescent="0.25">
      <c r="A101" s="25" t="s">
        <v>0</v>
      </c>
      <c r="B101" s="31">
        <v>88631</v>
      </c>
      <c r="C101" s="25"/>
      <c r="D101" s="4" t="s">
        <v>102</v>
      </c>
      <c r="E101" s="25" t="s">
        <v>4</v>
      </c>
      <c r="F101" s="45">
        <v>4.0000000000000001E-3</v>
      </c>
      <c r="G101" s="109">
        <v>385.14</v>
      </c>
      <c r="H101" s="2">
        <v>0</v>
      </c>
      <c r="I101" s="35">
        <f>F101*G101</f>
        <v>1.5405599999999999</v>
      </c>
      <c r="J101" s="35"/>
      <c r="K101" s="36">
        <f>+I101+J101</f>
        <v>1.5405599999999999</v>
      </c>
      <c r="L101" s="36">
        <f>+I101*H101</f>
        <v>0</v>
      </c>
      <c r="M101" s="36">
        <f>+J101*H101</f>
        <v>0</v>
      </c>
      <c r="N101" s="37">
        <f>+L101+M101</f>
        <v>0</v>
      </c>
      <c r="O101" s="36">
        <f>+N101*$O$8</f>
        <v>0</v>
      </c>
      <c r="P101" s="36">
        <f>+N101+O101</f>
        <v>0</v>
      </c>
    </row>
    <row r="102" spans="1:16" s="30" customFormat="1" x14ac:dyDescent="0.25">
      <c r="A102" s="25" t="s">
        <v>0</v>
      </c>
      <c r="B102" s="31">
        <v>550</v>
      </c>
      <c r="C102" s="25"/>
      <c r="D102" s="4" t="s">
        <v>103</v>
      </c>
      <c r="E102" s="25" t="s">
        <v>8</v>
      </c>
      <c r="F102" s="45">
        <v>42</v>
      </c>
      <c r="G102" s="109">
        <v>4.0999999999999996</v>
      </c>
      <c r="H102" s="2">
        <v>0</v>
      </c>
      <c r="I102" s="35">
        <f>F102*G102</f>
        <v>172.2</v>
      </c>
      <c r="J102" s="35"/>
      <c r="K102" s="36">
        <f>+I102+J102</f>
        <v>172.2</v>
      </c>
      <c r="L102" s="36">
        <f>+I102*H102</f>
        <v>0</v>
      </c>
      <c r="M102" s="36">
        <f>+J102*H102</f>
        <v>0</v>
      </c>
      <c r="N102" s="37">
        <f>+L102+M102</f>
        <v>0</v>
      </c>
      <c r="O102" s="36">
        <f>+N102*$O$8</f>
        <v>0</v>
      </c>
      <c r="P102" s="36">
        <f>+N102+O102</f>
        <v>0</v>
      </c>
    </row>
    <row r="103" spans="1:16" s="30" customFormat="1" x14ac:dyDescent="0.25">
      <c r="A103" s="25" t="s">
        <v>0</v>
      </c>
      <c r="B103" s="31">
        <v>567</v>
      </c>
      <c r="C103" s="25"/>
      <c r="D103" s="4" t="s">
        <v>104</v>
      </c>
      <c r="E103" s="25" t="s">
        <v>3</v>
      </c>
      <c r="F103" s="45">
        <v>2</v>
      </c>
      <c r="G103" s="109">
        <v>5.4</v>
      </c>
      <c r="H103" s="2">
        <v>0</v>
      </c>
      <c r="I103" s="35">
        <f>F103*G103</f>
        <v>10.8</v>
      </c>
      <c r="J103" s="35"/>
      <c r="K103" s="36">
        <f>+I103+J103</f>
        <v>10.8</v>
      </c>
      <c r="L103" s="36">
        <f>+I103*H103</f>
        <v>0</v>
      </c>
      <c r="M103" s="36">
        <f>+J103*H103</f>
        <v>0</v>
      </c>
      <c r="N103" s="37">
        <f>+L103+M103</f>
        <v>0</v>
      </c>
      <c r="O103" s="36">
        <f>+N103*$O$8</f>
        <v>0</v>
      </c>
      <c r="P103" s="36">
        <f>+N103+O103</f>
        <v>0</v>
      </c>
    </row>
    <row r="104" spans="1:16" s="30" customFormat="1" x14ac:dyDescent="0.25">
      <c r="A104" s="25"/>
      <c r="B104" s="31"/>
      <c r="C104" s="25"/>
      <c r="D104" s="4"/>
      <c r="E104" s="25"/>
      <c r="F104" s="45"/>
      <c r="G104" s="109"/>
      <c r="H104" s="2"/>
      <c r="I104" s="35"/>
      <c r="J104" s="35"/>
      <c r="K104" s="36"/>
      <c r="L104" s="36"/>
      <c r="M104" s="36"/>
      <c r="N104" s="37"/>
      <c r="O104" s="36"/>
      <c r="P104" s="36"/>
    </row>
    <row r="105" spans="1:16" s="40" customFormat="1" ht="47.25" x14ac:dyDescent="0.25">
      <c r="A105" s="23" t="s">
        <v>0</v>
      </c>
      <c r="B105" s="23" t="s">
        <v>89</v>
      </c>
      <c r="C105" s="21" t="s">
        <v>20</v>
      </c>
      <c r="D105" s="10" t="s">
        <v>88</v>
      </c>
      <c r="E105" s="38" t="s">
        <v>6</v>
      </c>
      <c r="F105" s="46"/>
      <c r="G105" s="121"/>
      <c r="H105" s="9">
        <v>7.5</v>
      </c>
      <c r="I105" s="6">
        <f>SUM(I106:I111)</f>
        <v>10.597619999999999</v>
      </c>
      <c r="J105" s="6">
        <f>SUM(J106:J111)</f>
        <v>6.1309000000000005</v>
      </c>
      <c r="K105" s="8">
        <f>I105+J105</f>
        <v>16.72852</v>
      </c>
      <c r="L105" s="6">
        <f>I105*H105</f>
        <v>79.48214999999999</v>
      </c>
      <c r="M105" s="6">
        <f>J105*H105</f>
        <v>45.981750000000005</v>
      </c>
      <c r="N105" s="7">
        <f>L105+M105</f>
        <v>125.4639</v>
      </c>
      <c r="O105" s="6">
        <f>N105*$O$8</f>
        <v>28.735666943147237</v>
      </c>
      <c r="P105" s="6">
        <f>O105+N105</f>
        <v>154.19956694314723</v>
      </c>
    </row>
    <row r="106" spans="1:16" s="30" customFormat="1" x14ac:dyDescent="0.25">
      <c r="A106" s="25" t="s">
        <v>0</v>
      </c>
      <c r="B106" s="31">
        <v>88310</v>
      </c>
      <c r="C106" s="25"/>
      <c r="D106" s="4" t="s">
        <v>10</v>
      </c>
      <c r="E106" s="25" t="s">
        <v>1</v>
      </c>
      <c r="F106" s="45">
        <v>0.21</v>
      </c>
      <c r="G106" s="109">
        <v>20.73</v>
      </c>
      <c r="H106" s="2">
        <v>0</v>
      </c>
      <c r="I106" s="2"/>
      <c r="J106" s="35">
        <f>F106*G106</f>
        <v>4.3532999999999999</v>
      </c>
      <c r="K106" s="36">
        <f t="shared" ref="K106:K111" si="5">+I106+J106</f>
        <v>4.3532999999999999</v>
      </c>
      <c r="L106" s="36"/>
      <c r="M106" s="36"/>
      <c r="N106" s="37"/>
      <c r="O106" s="36"/>
      <c r="P106" s="36"/>
    </row>
    <row r="107" spans="1:16" s="30" customFormat="1" x14ac:dyDescent="0.25">
      <c r="A107" s="25" t="s">
        <v>0</v>
      </c>
      <c r="B107" s="31">
        <v>88316</v>
      </c>
      <c r="C107" s="25"/>
      <c r="D107" s="4" t="s">
        <v>7</v>
      </c>
      <c r="E107" s="25" t="s">
        <v>1</v>
      </c>
      <c r="F107" s="45">
        <v>0.11</v>
      </c>
      <c r="G107" s="109">
        <v>16.16</v>
      </c>
      <c r="H107" s="2">
        <v>0</v>
      </c>
      <c r="I107" s="2"/>
      <c r="J107" s="35">
        <f>F107*G107</f>
        <v>1.7776000000000001</v>
      </c>
      <c r="K107" s="36">
        <f t="shared" si="5"/>
        <v>1.7776000000000001</v>
      </c>
      <c r="L107" s="36"/>
      <c r="M107" s="36"/>
      <c r="N107" s="37"/>
      <c r="O107" s="36"/>
      <c r="P107" s="36"/>
    </row>
    <row r="108" spans="1:16" s="30" customFormat="1" x14ac:dyDescent="0.25">
      <c r="A108" s="25" t="s">
        <v>0</v>
      </c>
      <c r="B108" s="31">
        <v>3768</v>
      </c>
      <c r="C108" s="25"/>
      <c r="D108" s="4" t="s">
        <v>90</v>
      </c>
      <c r="E108" s="25" t="s">
        <v>2</v>
      </c>
      <c r="F108" s="45">
        <v>0.55000000000000004</v>
      </c>
      <c r="G108" s="109">
        <v>3.11</v>
      </c>
      <c r="H108" s="2">
        <v>0</v>
      </c>
      <c r="I108" s="2">
        <f>G108*F108</f>
        <v>1.7105000000000001</v>
      </c>
      <c r="J108" s="35"/>
      <c r="K108" s="36">
        <f t="shared" si="5"/>
        <v>1.7105000000000001</v>
      </c>
      <c r="L108" s="36"/>
      <c r="M108" s="36"/>
      <c r="N108" s="37"/>
      <c r="O108" s="36"/>
      <c r="P108" s="36"/>
    </row>
    <row r="109" spans="1:16" s="30" customFormat="1" x14ac:dyDescent="0.25">
      <c r="A109" s="25" t="s">
        <v>0</v>
      </c>
      <c r="B109" s="31">
        <v>5320</v>
      </c>
      <c r="C109" s="25"/>
      <c r="D109" s="4" t="s">
        <v>91</v>
      </c>
      <c r="E109" s="25" t="s">
        <v>9</v>
      </c>
      <c r="F109" s="45">
        <v>4.3999999999999997E-2</v>
      </c>
      <c r="G109" s="109">
        <v>29.52</v>
      </c>
      <c r="H109" s="2">
        <v>0</v>
      </c>
      <c r="I109" s="2">
        <f>G109*F109</f>
        <v>1.2988799999999998</v>
      </c>
      <c r="J109" s="35"/>
      <c r="K109" s="36">
        <f t="shared" si="5"/>
        <v>1.2988799999999998</v>
      </c>
      <c r="L109" s="36"/>
      <c r="M109" s="36"/>
      <c r="N109" s="37"/>
      <c r="O109" s="36"/>
      <c r="P109" s="36"/>
    </row>
    <row r="110" spans="1:16" s="30" customFormat="1" x14ac:dyDescent="0.25">
      <c r="A110" s="25" t="s">
        <v>0</v>
      </c>
      <c r="B110" s="31">
        <v>7288</v>
      </c>
      <c r="C110" s="25"/>
      <c r="D110" s="4" t="s">
        <v>92</v>
      </c>
      <c r="E110" s="25" t="s">
        <v>9</v>
      </c>
      <c r="F110" s="45">
        <v>0.17599999999999999</v>
      </c>
      <c r="G110" s="109">
        <v>25.55</v>
      </c>
      <c r="H110" s="2">
        <v>0</v>
      </c>
      <c r="I110" s="2">
        <f>G110*F110</f>
        <v>4.4967999999999995</v>
      </c>
      <c r="J110" s="35"/>
      <c r="K110" s="36">
        <f t="shared" si="5"/>
        <v>4.4967999999999995</v>
      </c>
      <c r="L110" s="36"/>
      <c r="M110" s="36"/>
      <c r="N110" s="37"/>
      <c r="O110" s="36"/>
      <c r="P110" s="36"/>
    </row>
    <row r="111" spans="1:16" s="30" customFormat="1" x14ac:dyDescent="0.25">
      <c r="A111" s="25" t="s">
        <v>0</v>
      </c>
      <c r="B111" s="31">
        <v>7307</v>
      </c>
      <c r="C111" s="25"/>
      <c r="D111" s="4" t="s">
        <v>93</v>
      </c>
      <c r="E111" s="25" t="s">
        <v>9</v>
      </c>
      <c r="F111" s="45">
        <v>0.13200000000000001</v>
      </c>
      <c r="G111" s="109">
        <v>23.42</v>
      </c>
      <c r="H111" s="2">
        <v>0</v>
      </c>
      <c r="I111" s="2">
        <f>G111*F111</f>
        <v>3.0914400000000004</v>
      </c>
      <c r="J111" s="35"/>
      <c r="K111" s="36">
        <f t="shared" si="5"/>
        <v>3.0914400000000004</v>
      </c>
      <c r="L111" s="36"/>
      <c r="M111" s="36"/>
      <c r="N111" s="37"/>
      <c r="O111" s="36"/>
      <c r="P111" s="36"/>
    </row>
    <row r="112" spans="1:16" s="30" customFormat="1" x14ac:dyDescent="0.25">
      <c r="A112" s="25"/>
      <c r="B112" s="31"/>
      <c r="C112" s="25"/>
      <c r="D112" s="4"/>
      <c r="E112" s="25"/>
      <c r="F112" s="45"/>
      <c r="G112" s="109"/>
      <c r="H112" s="2"/>
      <c r="I112" s="2"/>
      <c r="J112" s="35"/>
      <c r="K112" s="36"/>
      <c r="L112" s="36"/>
      <c r="M112" s="36"/>
      <c r="N112" s="37"/>
      <c r="O112" s="36"/>
      <c r="P112" s="36"/>
    </row>
    <row r="113" spans="1:16" s="40" customFormat="1" ht="50.25" customHeight="1" x14ac:dyDescent="0.25">
      <c r="A113" s="23" t="s">
        <v>196</v>
      </c>
      <c r="B113" s="23">
        <v>36178</v>
      </c>
      <c r="C113" s="21" t="s">
        <v>197</v>
      </c>
      <c r="D113" s="10" t="s">
        <v>165</v>
      </c>
      <c r="E113" s="38" t="s">
        <v>161</v>
      </c>
      <c r="F113" s="46"/>
      <c r="G113" s="121"/>
      <c r="H113" s="9">
        <v>2.1</v>
      </c>
      <c r="I113" s="6">
        <f>SUBTOTAL(9,I116:I118)</f>
        <v>81.82759999999999</v>
      </c>
      <c r="J113" s="6">
        <f>SUBTOTAL(9,J114:J115)</f>
        <v>20.846399999999999</v>
      </c>
      <c r="K113" s="8">
        <f>I113+J113</f>
        <v>102.67399999999999</v>
      </c>
      <c r="L113" s="6">
        <f>I113*H113</f>
        <v>171.83795999999998</v>
      </c>
      <c r="M113" s="6">
        <f>J113*H113</f>
        <v>43.777439999999999</v>
      </c>
      <c r="N113" s="7">
        <f>L113+M113</f>
        <v>215.61539999999997</v>
      </c>
      <c r="O113" s="6">
        <f>N113*$O$8</f>
        <v>49.383546360454822</v>
      </c>
      <c r="P113" s="6">
        <f>O113+N113</f>
        <v>264.9989463604548</v>
      </c>
    </row>
    <row r="114" spans="1:16" s="30" customFormat="1" x14ac:dyDescent="0.25">
      <c r="A114" s="25"/>
      <c r="B114" s="31">
        <v>88316</v>
      </c>
      <c r="C114" s="25"/>
      <c r="D114" s="4" t="s">
        <v>7</v>
      </c>
      <c r="E114" s="25" t="s">
        <v>1</v>
      </c>
      <c r="F114" s="45">
        <v>0.34</v>
      </c>
      <c r="G114" s="11">
        <v>16.16</v>
      </c>
      <c r="I114" s="2"/>
      <c r="J114" s="35">
        <f>F114*G114</f>
        <v>5.4944000000000006</v>
      </c>
      <c r="K114" s="36"/>
      <c r="L114" s="36"/>
      <c r="M114" s="36"/>
      <c r="N114" s="37"/>
      <c r="O114" s="36"/>
      <c r="P114" s="36"/>
    </row>
    <row r="115" spans="1:16" s="30" customFormat="1" x14ac:dyDescent="0.25">
      <c r="A115" s="25"/>
      <c r="B115" s="31">
        <v>4760</v>
      </c>
      <c r="C115" s="25"/>
      <c r="D115" s="4" t="s">
        <v>162</v>
      </c>
      <c r="E115" s="25" t="s">
        <v>1</v>
      </c>
      <c r="F115" s="45">
        <v>0.95</v>
      </c>
      <c r="G115" s="11">
        <v>16.16</v>
      </c>
      <c r="I115" s="2"/>
      <c r="J115" s="35">
        <f>F115*G115</f>
        <v>15.351999999999999</v>
      </c>
      <c r="K115" s="36"/>
      <c r="L115" s="36"/>
      <c r="M115" s="36"/>
      <c r="N115" s="37"/>
      <c r="O115" s="36"/>
      <c r="P115" s="36"/>
    </row>
    <row r="116" spans="1:16" s="30" customFormat="1" x14ac:dyDescent="0.25">
      <c r="A116" s="25"/>
      <c r="B116" s="31">
        <v>34357</v>
      </c>
      <c r="C116" s="25"/>
      <c r="D116" s="4" t="s">
        <v>163</v>
      </c>
      <c r="E116" s="25" t="s">
        <v>8</v>
      </c>
      <c r="F116" s="45">
        <v>0.24</v>
      </c>
      <c r="G116" s="11">
        <v>2.82</v>
      </c>
      <c r="I116" s="2">
        <f>F116*G116</f>
        <v>0.67679999999999996</v>
      </c>
      <c r="J116" s="35"/>
      <c r="K116" s="36"/>
      <c r="L116" s="36"/>
      <c r="M116" s="36"/>
      <c r="N116" s="37"/>
      <c r="O116" s="36"/>
      <c r="P116" s="36"/>
    </row>
    <row r="117" spans="1:16" s="30" customFormat="1" x14ac:dyDescent="0.25">
      <c r="A117" s="25"/>
      <c r="B117" s="31">
        <v>34353</v>
      </c>
      <c r="C117" s="25"/>
      <c r="D117" s="4" t="s">
        <v>164</v>
      </c>
      <c r="E117" s="25" t="s">
        <v>8</v>
      </c>
      <c r="F117" s="45">
        <v>8.6199999999999992</v>
      </c>
      <c r="G117" s="11">
        <v>1.34</v>
      </c>
      <c r="I117" s="2">
        <f t="shared" ref="I117:I118" si="6">F117*G117</f>
        <v>11.550799999999999</v>
      </c>
      <c r="J117" s="35"/>
      <c r="K117" s="36"/>
      <c r="L117" s="36"/>
      <c r="M117" s="36"/>
      <c r="N117" s="37"/>
      <c r="O117" s="36"/>
      <c r="P117" s="36"/>
    </row>
    <row r="118" spans="1:16" s="30" customFormat="1" ht="38.25" x14ac:dyDescent="0.25">
      <c r="A118" s="25"/>
      <c r="B118" s="31">
        <v>36178</v>
      </c>
      <c r="C118" s="25"/>
      <c r="D118" s="4" t="s">
        <v>165</v>
      </c>
      <c r="E118" s="25" t="s">
        <v>166</v>
      </c>
      <c r="F118" s="45">
        <v>16</v>
      </c>
      <c r="G118" s="11">
        <v>4.3499999999999996</v>
      </c>
      <c r="I118" s="2">
        <f t="shared" si="6"/>
        <v>69.599999999999994</v>
      </c>
      <c r="J118" s="35"/>
      <c r="K118" s="36"/>
      <c r="L118" s="36"/>
      <c r="M118" s="36"/>
      <c r="N118" s="37"/>
      <c r="O118" s="36"/>
      <c r="P118" s="36"/>
    </row>
    <row r="119" spans="1:16" s="30" customFormat="1" x14ac:dyDescent="0.25">
      <c r="A119" s="25"/>
      <c r="B119" s="31"/>
      <c r="C119" s="25"/>
      <c r="D119" s="4"/>
      <c r="E119" s="25"/>
      <c r="F119" s="45"/>
      <c r="G119" s="109"/>
      <c r="H119" s="2"/>
      <c r="I119" s="43"/>
      <c r="J119" s="35"/>
      <c r="K119" s="36"/>
      <c r="L119" s="36"/>
      <c r="M119" s="36"/>
      <c r="N119" s="37"/>
      <c r="O119" s="36"/>
      <c r="P119" s="36"/>
    </row>
    <row r="120" spans="1:16" s="71" customFormat="1" ht="52.5" customHeight="1" x14ac:dyDescent="0.35">
      <c r="A120" s="59"/>
      <c r="B120" s="66"/>
      <c r="C120" s="59">
        <v>4</v>
      </c>
      <c r="D120" s="22" t="s">
        <v>94</v>
      </c>
      <c r="E120" s="67"/>
      <c r="F120" s="68"/>
      <c r="G120" s="122"/>
      <c r="H120" s="69"/>
      <c r="I120" s="64"/>
      <c r="J120" s="70"/>
      <c r="K120" s="70"/>
      <c r="L120" s="64"/>
      <c r="M120" s="64"/>
      <c r="N120" s="64"/>
      <c r="O120" s="64"/>
      <c r="P120" s="64">
        <f>SUM(P121:P132)</f>
        <v>4452.1249927787558</v>
      </c>
    </row>
    <row r="121" spans="1:16" s="40" customFormat="1" ht="31.5" x14ac:dyDescent="0.25">
      <c r="A121" s="23" t="s">
        <v>0</v>
      </c>
      <c r="B121" s="23">
        <v>88495</v>
      </c>
      <c r="C121" s="21" t="s">
        <v>19</v>
      </c>
      <c r="D121" s="10" t="s">
        <v>53</v>
      </c>
      <c r="E121" s="38" t="s">
        <v>6</v>
      </c>
      <c r="F121" s="46"/>
      <c r="G121" s="121"/>
      <c r="H121" s="9">
        <v>34.56</v>
      </c>
      <c r="I121" s="6">
        <f>SUM(I122:I125)</f>
        <v>2.7459200000000004</v>
      </c>
      <c r="J121" s="6">
        <f>SUM(J122:J125)</f>
        <v>6.2405800000000005</v>
      </c>
      <c r="K121" s="8">
        <f>I121+J121</f>
        <v>8.9865000000000013</v>
      </c>
      <c r="L121" s="6">
        <f>I121*H121</f>
        <v>94.898995200000016</v>
      </c>
      <c r="M121" s="6">
        <f>J121*H121</f>
        <v>215.67444480000003</v>
      </c>
      <c r="N121" s="7">
        <f>L121+M121</f>
        <v>310.57344000000006</v>
      </c>
      <c r="O121" s="6">
        <f>N121*$O$8</f>
        <v>71.132293298929198</v>
      </c>
      <c r="P121" s="6">
        <f>O121+N121</f>
        <v>381.70573329892926</v>
      </c>
    </row>
    <row r="122" spans="1:16" s="30" customFormat="1" x14ac:dyDescent="0.25">
      <c r="A122" s="25" t="s">
        <v>0</v>
      </c>
      <c r="B122" s="31">
        <v>88310</v>
      </c>
      <c r="C122" s="25"/>
      <c r="D122" s="4" t="s">
        <v>10</v>
      </c>
      <c r="E122" s="25" t="s">
        <v>1</v>
      </c>
      <c r="F122" s="45">
        <v>0.23400000000000001</v>
      </c>
      <c r="G122" s="109">
        <v>20.73</v>
      </c>
      <c r="H122" s="2">
        <v>0</v>
      </c>
      <c r="I122" s="2"/>
      <c r="J122" s="35">
        <f>G122*F122</f>
        <v>4.8508200000000006</v>
      </c>
      <c r="K122" s="36">
        <f>+I122+J122</f>
        <v>4.8508200000000006</v>
      </c>
      <c r="L122" s="36"/>
      <c r="M122" s="36"/>
      <c r="N122" s="37"/>
      <c r="O122" s="36"/>
      <c r="P122" s="36"/>
    </row>
    <row r="123" spans="1:16" s="30" customFormat="1" x14ac:dyDescent="0.25">
      <c r="A123" s="25" t="s">
        <v>0</v>
      </c>
      <c r="B123" s="31">
        <v>88316</v>
      </c>
      <c r="C123" s="25"/>
      <c r="D123" s="4" t="s">
        <v>7</v>
      </c>
      <c r="E123" s="25" t="s">
        <v>1</v>
      </c>
      <c r="F123" s="45">
        <v>8.5999999999999993E-2</v>
      </c>
      <c r="G123" s="109">
        <v>16.16</v>
      </c>
      <c r="H123" s="2">
        <v>0</v>
      </c>
      <c r="I123" s="2"/>
      <c r="J123" s="35">
        <f>G123*F123</f>
        <v>1.3897599999999999</v>
      </c>
      <c r="K123" s="36">
        <f>+I123+J123</f>
        <v>1.3897599999999999</v>
      </c>
      <c r="L123" s="36"/>
      <c r="M123" s="36"/>
      <c r="N123" s="37"/>
      <c r="O123" s="36"/>
      <c r="P123" s="36"/>
    </row>
    <row r="124" spans="1:16" s="30" customFormat="1" x14ac:dyDescent="0.25">
      <c r="A124" s="25" t="s">
        <v>0</v>
      </c>
      <c r="B124" s="31">
        <v>3767</v>
      </c>
      <c r="C124" s="25"/>
      <c r="D124" s="4" t="s">
        <v>54</v>
      </c>
      <c r="E124" s="25" t="s">
        <v>2</v>
      </c>
      <c r="F124" s="45">
        <v>0.06</v>
      </c>
      <c r="G124" s="109">
        <v>0.72</v>
      </c>
      <c r="H124" s="2">
        <v>0</v>
      </c>
      <c r="I124" s="2">
        <f>G124*F124</f>
        <v>4.3199999999999995E-2</v>
      </c>
      <c r="J124" s="35"/>
      <c r="K124" s="36">
        <f>+I124+J124</f>
        <v>4.3199999999999995E-2</v>
      </c>
      <c r="L124" s="36"/>
      <c r="M124" s="36"/>
      <c r="N124" s="37"/>
      <c r="O124" s="36"/>
      <c r="P124" s="36"/>
    </row>
    <row r="125" spans="1:16" s="30" customFormat="1" x14ac:dyDescent="0.25">
      <c r="A125" s="25" t="s">
        <v>0</v>
      </c>
      <c r="B125" s="31">
        <v>4051</v>
      </c>
      <c r="C125" s="25"/>
      <c r="D125" s="4" t="s">
        <v>55</v>
      </c>
      <c r="E125" s="25" t="s">
        <v>56</v>
      </c>
      <c r="F125" s="45">
        <v>3.2800000000000003E-2</v>
      </c>
      <c r="G125" s="109">
        <v>82.4</v>
      </c>
      <c r="H125" s="2">
        <v>0</v>
      </c>
      <c r="I125" s="2">
        <f>G125*F125</f>
        <v>2.7027200000000002</v>
      </c>
      <c r="J125" s="35"/>
      <c r="K125" s="36">
        <f>+I125+J125</f>
        <v>2.7027200000000002</v>
      </c>
      <c r="L125" s="36"/>
      <c r="M125" s="36"/>
      <c r="N125" s="37"/>
      <c r="O125" s="36"/>
      <c r="P125" s="36"/>
    </row>
    <row r="126" spans="1:16" s="30" customFormat="1" x14ac:dyDescent="0.25">
      <c r="A126" s="25"/>
      <c r="B126" s="31"/>
      <c r="C126" s="25"/>
      <c r="D126" s="4"/>
      <c r="E126" s="25"/>
      <c r="F126" s="45"/>
      <c r="G126" s="11"/>
      <c r="H126" s="45"/>
      <c r="I126" s="2"/>
      <c r="J126" s="35"/>
      <c r="K126" s="39"/>
      <c r="L126" s="74"/>
      <c r="M126" s="74"/>
      <c r="N126" s="19"/>
      <c r="O126" s="11"/>
      <c r="P126" s="11"/>
    </row>
    <row r="127" spans="1:16" customFormat="1" hidden="1" x14ac:dyDescent="0.25">
      <c r="A127" s="3"/>
      <c r="B127" s="5"/>
      <c r="C127" s="3"/>
      <c r="D127" s="18" t="s">
        <v>11</v>
      </c>
      <c r="E127" s="3"/>
      <c r="F127" s="3"/>
      <c r="G127" s="3"/>
      <c r="H127" s="3"/>
      <c r="I127" s="16"/>
      <c r="J127" s="17"/>
      <c r="K127" s="17"/>
      <c r="L127" s="16"/>
      <c r="M127" s="16">
        <f>+J127*H127</f>
        <v>0</v>
      </c>
      <c r="N127" s="20"/>
      <c r="O127" s="16"/>
      <c r="P127" s="16"/>
    </row>
    <row r="128" spans="1:16" customFormat="1" hidden="1" x14ac:dyDescent="0.25">
      <c r="A128" s="3"/>
      <c r="B128" s="15"/>
      <c r="C128" s="3"/>
      <c r="D128" s="4"/>
      <c r="E128" s="3"/>
      <c r="F128" s="3"/>
      <c r="G128" s="3"/>
      <c r="H128" s="3"/>
      <c r="I128" s="2"/>
      <c r="J128" s="1"/>
      <c r="K128" s="14"/>
      <c r="L128" s="13"/>
      <c r="M128" s="12">
        <f>+J128*H128</f>
        <v>0</v>
      </c>
      <c r="N128" s="19"/>
      <c r="O128" s="11"/>
      <c r="P128" s="11"/>
    </row>
    <row r="129" spans="1:16" s="40" customFormat="1" ht="31.5" x14ac:dyDescent="0.25">
      <c r="A129" s="23" t="s">
        <v>0</v>
      </c>
      <c r="B129" s="23">
        <v>88487</v>
      </c>
      <c r="C129" s="21" t="s">
        <v>18</v>
      </c>
      <c r="D129" s="10" t="s">
        <v>193</v>
      </c>
      <c r="E129" s="38" t="s">
        <v>6</v>
      </c>
      <c r="F129" s="46"/>
      <c r="G129" s="121"/>
      <c r="H129" s="9">
        <f>'MEMORIA DE CÁLCULO'!B13+'MEMORIA DE CÁLCULO'!C13</f>
        <v>830.01800000000003</v>
      </c>
      <c r="I129" s="6">
        <f>SUM(I130:I132)</f>
        <v>0.51955200000000001</v>
      </c>
      <c r="J129" s="6">
        <f>SUM(J130:J132)</f>
        <v>3.47058</v>
      </c>
      <c r="K129" s="8">
        <f>I129+J129</f>
        <v>3.990132</v>
      </c>
      <c r="L129" s="6">
        <f>I129*H129</f>
        <v>431.23751193600003</v>
      </c>
      <c r="M129" s="6">
        <f>J129*H129</f>
        <v>2880.6438704400002</v>
      </c>
      <c r="N129" s="7">
        <f>L129+M129</f>
        <v>3311.8813823760001</v>
      </c>
      <c r="O129" s="6">
        <f>N129*$O$8</f>
        <v>758.53787710382676</v>
      </c>
      <c r="P129" s="6">
        <f>O129+N129</f>
        <v>4070.4192594798269</v>
      </c>
    </row>
    <row r="130" spans="1:16" s="30" customFormat="1" x14ac:dyDescent="0.25">
      <c r="A130" s="25" t="s">
        <v>0</v>
      </c>
      <c r="B130" s="31">
        <v>88310</v>
      </c>
      <c r="C130" s="25"/>
      <c r="D130" s="4" t="s">
        <v>10</v>
      </c>
      <c r="E130" s="25" t="s">
        <v>1</v>
      </c>
      <c r="F130" s="45">
        <v>0.13</v>
      </c>
      <c r="G130" s="109">
        <v>20.73</v>
      </c>
      <c r="H130" s="2">
        <v>0</v>
      </c>
      <c r="I130" s="2"/>
      <c r="J130" s="35">
        <f>F130*G130</f>
        <v>2.6949000000000001</v>
      </c>
      <c r="K130" s="36">
        <f>+I130+J130</f>
        <v>2.6949000000000001</v>
      </c>
      <c r="L130" s="36"/>
      <c r="M130" s="36"/>
      <c r="N130" s="37"/>
      <c r="O130" s="36"/>
      <c r="P130" s="36"/>
    </row>
    <row r="131" spans="1:16" s="30" customFormat="1" x14ac:dyDescent="0.25">
      <c r="A131" s="25" t="s">
        <v>0</v>
      </c>
      <c r="B131" s="31">
        <v>88316</v>
      </c>
      <c r="C131" s="25"/>
      <c r="D131" s="4" t="s">
        <v>7</v>
      </c>
      <c r="E131" s="25" t="s">
        <v>1</v>
      </c>
      <c r="F131" s="45">
        <v>4.8000000000000001E-2</v>
      </c>
      <c r="G131" s="109">
        <v>16.16</v>
      </c>
      <c r="H131" s="2">
        <v>0</v>
      </c>
      <c r="I131" s="2"/>
      <c r="J131" s="35">
        <f>F131*G131</f>
        <v>0.77568000000000004</v>
      </c>
      <c r="K131" s="36">
        <f>+I131+J131</f>
        <v>0.77568000000000004</v>
      </c>
      <c r="L131" s="36"/>
      <c r="M131" s="36"/>
      <c r="N131" s="37"/>
      <c r="O131" s="36"/>
      <c r="P131" s="36"/>
    </row>
    <row r="132" spans="1:16" s="30" customFormat="1" x14ac:dyDescent="0.25">
      <c r="A132" s="25" t="s">
        <v>0</v>
      </c>
      <c r="B132" s="31">
        <v>7345</v>
      </c>
      <c r="C132" s="25"/>
      <c r="D132" s="4" t="s">
        <v>95</v>
      </c>
      <c r="E132" s="25" t="s">
        <v>9</v>
      </c>
      <c r="F132" s="45">
        <v>3.2800000000000003E-2</v>
      </c>
      <c r="G132" s="109">
        <v>15.84</v>
      </c>
      <c r="H132" s="2">
        <v>0</v>
      </c>
      <c r="I132" s="2">
        <f>G132*F132</f>
        <v>0.51955200000000001</v>
      </c>
      <c r="J132" s="35"/>
      <c r="K132" s="36">
        <f>+I132+J132</f>
        <v>0.51955200000000001</v>
      </c>
      <c r="L132" s="36"/>
      <c r="M132" s="36"/>
      <c r="N132" s="37"/>
      <c r="O132" s="36"/>
      <c r="P132" s="36"/>
    </row>
    <row r="133" spans="1:16" s="30" customFormat="1" x14ac:dyDescent="0.25">
      <c r="A133" s="25"/>
      <c r="B133" s="31"/>
      <c r="C133" s="25"/>
      <c r="D133" s="4"/>
      <c r="E133" s="25"/>
      <c r="F133" s="45"/>
      <c r="G133" s="109"/>
      <c r="H133" s="2"/>
      <c r="I133" s="2"/>
      <c r="J133" s="35"/>
      <c r="K133" s="36"/>
      <c r="L133" s="36"/>
      <c r="M133" s="36"/>
      <c r="N133" s="37"/>
      <c r="O133" s="36"/>
      <c r="P133" s="36"/>
    </row>
    <row r="134" spans="1:16" s="71" customFormat="1" ht="52.5" customHeight="1" x14ac:dyDescent="0.35">
      <c r="A134" s="59"/>
      <c r="B134" s="66"/>
      <c r="C134" s="59">
        <v>5</v>
      </c>
      <c r="D134" s="22" t="s">
        <v>86</v>
      </c>
      <c r="E134" s="67"/>
      <c r="F134" s="68"/>
      <c r="G134" s="122"/>
      <c r="H134" s="69"/>
      <c r="I134" s="64"/>
      <c r="J134" s="70"/>
      <c r="K134" s="70"/>
      <c r="L134" s="64"/>
      <c r="M134" s="64"/>
      <c r="N134" s="64"/>
      <c r="O134" s="64"/>
      <c r="P134" s="64">
        <f>SUM(P135:P146)</f>
        <v>4423.9453928784042</v>
      </c>
    </row>
    <row r="135" spans="1:16" s="40" customFormat="1" ht="31.5" x14ac:dyDescent="0.25">
      <c r="A135" s="23" t="s">
        <v>0</v>
      </c>
      <c r="B135" s="23" t="s">
        <v>87</v>
      </c>
      <c r="C135" s="21" t="s">
        <v>17</v>
      </c>
      <c r="D135" s="10" t="s">
        <v>71</v>
      </c>
      <c r="E135" s="38" t="s">
        <v>6</v>
      </c>
      <c r="F135" s="46"/>
      <c r="G135" s="121"/>
      <c r="H135" s="9">
        <f>H140</f>
        <v>124.42400000000002</v>
      </c>
      <c r="I135" s="6">
        <f>SUM(I136:I138)</f>
        <v>4.1210000000000004</v>
      </c>
      <c r="J135" s="6">
        <f>SUM(J136:J138)</f>
        <v>8.08</v>
      </c>
      <c r="K135" s="8">
        <f>I135+J135</f>
        <v>12.201000000000001</v>
      </c>
      <c r="L135" s="6">
        <f>I135*H135</f>
        <v>512.75130400000012</v>
      </c>
      <c r="M135" s="6">
        <f>J135*H135</f>
        <v>1005.3459200000002</v>
      </c>
      <c r="N135" s="7">
        <f>L135+M135</f>
        <v>1518.0972240000003</v>
      </c>
      <c r="O135" s="6">
        <f>N135*$O$8</f>
        <v>347.6979132338497</v>
      </c>
      <c r="P135" s="6">
        <f>O135+N135</f>
        <v>1865.79513723385</v>
      </c>
    </row>
    <row r="136" spans="1:16" s="30" customFormat="1" x14ac:dyDescent="0.25">
      <c r="A136" s="25" t="s">
        <v>0</v>
      </c>
      <c r="B136" s="31">
        <v>88316</v>
      </c>
      <c r="C136" s="25"/>
      <c r="D136" s="4" t="s">
        <v>7</v>
      </c>
      <c r="E136" s="25" t="s">
        <v>1</v>
      </c>
      <c r="F136" s="45">
        <v>0.5</v>
      </c>
      <c r="G136" s="109">
        <v>16.16</v>
      </c>
      <c r="H136" s="2">
        <v>0</v>
      </c>
      <c r="I136" s="2"/>
      <c r="J136" s="35">
        <f>F136*G136</f>
        <v>8.08</v>
      </c>
      <c r="K136" s="36">
        <f>+I136+J136</f>
        <v>8.08</v>
      </c>
      <c r="L136" s="36"/>
      <c r="M136" s="36"/>
      <c r="N136" s="37"/>
      <c r="O136" s="36"/>
      <c r="P136" s="36"/>
    </row>
    <row r="137" spans="1:16" s="30" customFormat="1" x14ac:dyDescent="0.25">
      <c r="A137" s="25" t="s">
        <v>0</v>
      </c>
      <c r="B137" s="31">
        <v>3768</v>
      </c>
      <c r="C137" s="25"/>
      <c r="D137" s="4" t="s">
        <v>72</v>
      </c>
      <c r="E137" s="25" t="s">
        <v>2</v>
      </c>
      <c r="F137" s="45">
        <v>0.5</v>
      </c>
      <c r="G137" s="109">
        <v>3.02</v>
      </c>
      <c r="H137" s="2">
        <v>0</v>
      </c>
      <c r="I137" s="2">
        <f>G137*F137</f>
        <v>1.51</v>
      </c>
      <c r="J137" s="35"/>
      <c r="K137" s="36">
        <f>+I137+J137</f>
        <v>1.51</v>
      </c>
      <c r="L137" s="36"/>
      <c r="M137" s="36"/>
      <c r="N137" s="37"/>
      <c r="O137" s="36"/>
      <c r="P137" s="36"/>
    </row>
    <row r="138" spans="1:16" s="30" customFormat="1" x14ac:dyDescent="0.25">
      <c r="A138" s="25" t="s">
        <v>0</v>
      </c>
      <c r="B138" s="31">
        <v>5320</v>
      </c>
      <c r="C138" s="25"/>
      <c r="D138" s="4" t="s">
        <v>73</v>
      </c>
      <c r="E138" s="25" t="s">
        <v>9</v>
      </c>
      <c r="F138" s="45">
        <v>0.1</v>
      </c>
      <c r="G138" s="109">
        <v>26.11</v>
      </c>
      <c r="H138" s="2">
        <v>0</v>
      </c>
      <c r="I138" s="2">
        <f>G138*F138</f>
        <v>2.6110000000000002</v>
      </c>
      <c r="J138" s="35"/>
      <c r="K138" s="36">
        <f>+I138+J138</f>
        <v>2.6110000000000002</v>
      </c>
      <c r="L138" s="36"/>
      <c r="M138" s="36"/>
      <c r="N138" s="37"/>
      <c r="O138" s="36"/>
      <c r="P138" s="36"/>
    </row>
    <row r="139" spans="1:16" s="30" customFormat="1" x14ac:dyDescent="0.25">
      <c r="A139" s="25"/>
      <c r="B139" s="31"/>
      <c r="C139" s="25"/>
      <c r="D139" s="4"/>
      <c r="E139" s="25"/>
      <c r="F139" s="45"/>
      <c r="G139" s="109"/>
      <c r="H139" s="2"/>
      <c r="I139" s="2"/>
      <c r="J139" s="35"/>
      <c r="K139" s="36"/>
      <c r="L139" s="36"/>
      <c r="M139" s="36"/>
      <c r="N139" s="37"/>
      <c r="O139" s="36"/>
      <c r="P139" s="36"/>
    </row>
    <row r="140" spans="1:16" s="40" customFormat="1" ht="47.25" x14ac:dyDescent="0.25">
      <c r="A140" s="23" t="s">
        <v>0</v>
      </c>
      <c r="B140" s="23" t="s">
        <v>89</v>
      </c>
      <c r="C140" s="21" t="s">
        <v>16</v>
      </c>
      <c r="D140" s="10" t="s">
        <v>88</v>
      </c>
      <c r="E140" s="38" t="s">
        <v>6</v>
      </c>
      <c r="F140" s="46"/>
      <c r="G140" s="121"/>
      <c r="H140" s="9">
        <f>'MEMORIA DE CÁLCULO'!B25</f>
        <v>124.42400000000002</v>
      </c>
      <c r="I140" s="6">
        <f>SUM(I141:I146)</f>
        <v>10.597619999999999</v>
      </c>
      <c r="J140" s="6">
        <f>SUM(J141:J146)</f>
        <v>6.1309000000000005</v>
      </c>
      <c r="K140" s="8">
        <f>I140+J140</f>
        <v>16.72852</v>
      </c>
      <c r="L140" s="6">
        <f>I140*H140</f>
        <v>1318.5982708800002</v>
      </c>
      <c r="M140" s="6">
        <f>J140*H140</f>
        <v>762.83110160000024</v>
      </c>
      <c r="N140" s="7">
        <f>L140+M140</f>
        <v>2081.4293724800004</v>
      </c>
      <c r="O140" s="6">
        <f>N140*$O$8</f>
        <v>476.7208831645537</v>
      </c>
      <c r="P140" s="6">
        <f>O140+N140</f>
        <v>2558.1502556445539</v>
      </c>
    </row>
    <row r="141" spans="1:16" s="30" customFormat="1" x14ac:dyDescent="0.25">
      <c r="A141" s="25" t="s">
        <v>0</v>
      </c>
      <c r="B141" s="31">
        <v>88310</v>
      </c>
      <c r="C141" s="25"/>
      <c r="D141" s="4" t="s">
        <v>10</v>
      </c>
      <c r="E141" s="25" t="s">
        <v>1</v>
      </c>
      <c r="F141" s="45">
        <v>0.21</v>
      </c>
      <c r="G141" s="109">
        <v>20.73</v>
      </c>
      <c r="H141" s="2">
        <v>0</v>
      </c>
      <c r="I141" s="2"/>
      <c r="J141" s="35">
        <f>F141*G141</f>
        <v>4.3532999999999999</v>
      </c>
      <c r="K141" s="36">
        <f t="shared" ref="K141:K146" si="7">+I141+J141</f>
        <v>4.3532999999999999</v>
      </c>
      <c r="L141" s="36"/>
      <c r="M141" s="36"/>
      <c r="N141" s="37"/>
      <c r="O141" s="36"/>
      <c r="P141" s="36"/>
    </row>
    <row r="142" spans="1:16" s="30" customFormat="1" x14ac:dyDescent="0.25">
      <c r="A142" s="25" t="s">
        <v>0</v>
      </c>
      <c r="B142" s="31">
        <v>88316</v>
      </c>
      <c r="C142" s="25"/>
      <c r="D142" s="4" t="s">
        <v>7</v>
      </c>
      <c r="E142" s="25" t="s">
        <v>1</v>
      </c>
      <c r="F142" s="45">
        <v>0.11</v>
      </c>
      <c r="G142" s="109">
        <v>16.16</v>
      </c>
      <c r="H142" s="2">
        <v>0</v>
      </c>
      <c r="I142" s="2"/>
      <c r="J142" s="35">
        <f>F142*G142</f>
        <v>1.7776000000000001</v>
      </c>
      <c r="K142" s="36">
        <f t="shared" si="7"/>
        <v>1.7776000000000001</v>
      </c>
      <c r="L142" s="36"/>
      <c r="M142" s="36"/>
      <c r="N142" s="37"/>
      <c r="O142" s="36"/>
      <c r="P142" s="36"/>
    </row>
    <row r="143" spans="1:16" s="30" customFormat="1" x14ac:dyDescent="0.25">
      <c r="A143" s="25" t="s">
        <v>0</v>
      </c>
      <c r="B143" s="31">
        <v>3768</v>
      </c>
      <c r="C143" s="25"/>
      <c r="D143" s="4" t="s">
        <v>90</v>
      </c>
      <c r="E143" s="25" t="s">
        <v>2</v>
      </c>
      <c r="F143" s="45">
        <v>0.55000000000000004</v>
      </c>
      <c r="G143" s="109">
        <v>3.11</v>
      </c>
      <c r="H143" s="2">
        <v>0</v>
      </c>
      <c r="I143" s="2">
        <f>G143*F143</f>
        <v>1.7105000000000001</v>
      </c>
      <c r="J143" s="35"/>
      <c r="K143" s="36">
        <f t="shared" si="7"/>
        <v>1.7105000000000001</v>
      </c>
      <c r="L143" s="36"/>
      <c r="M143" s="36"/>
      <c r="N143" s="37"/>
      <c r="O143" s="36"/>
      <c r="P143" s="36"/>
    </row>
    <row r="144" spans="1:16" s="30" customFormat="1" x14ac:dyDescent="0.25">
      <c r="A144" s="25" t="s">
        <v>0</v>
      </c>
      <c r="B144" s="31">
        <v>5320</v>
      </c>
      <c r="C144" s="25"/>
      <c r="D144" s="4" t="s">
        <v>91</v>
      </c>
      <c r="E144" s="25" t="s">
        <v>9</v>
      </c>
      <c r="F144" s="45">
        <v>4.3999999999999997E-2</v>
      </c>
      <c r="G144" s="109">
        <v>29.52</v>
      </c>
      <c r="H144" s="2">
        <v>0</v>
      </c>
      <c r="I144" s="2">
        <f>G144*F144</f>
        <v>1.2988799999999998</v>
      </c>
      <c r="J144" s="35"/>
      <c r="K144" s="36">
        <f t="shared" si="7"/>
        <v>1.2988799999999998</v>
      </c>
      <c r="L144" s="36"/>
      <c r="M144" s="36"/>
      <c r="N144" s="37"/>
      <c r="O144" s="36"/>
      <c r="P144" s="36"/>
    </row>
    <row r="145" spans="1:16" s="30" customFormat="1" x14ac:dyDescent="0.25">
      <c r="A145" s="25" t="s">
        <v>0</v>
      </c>
      <c r="B145" s="31">
        <v>7288</v>
      </c>
      <c r="C145" s="25"/>
      <c r="D145" s="4" t="s">
        <v>92</v>
      </c>
      <c r="E145" s="25" t="s">
        <v>9</v>
      </c>
      <c r="F145" s="45">
        <v>0.17599999999999999</v>
      </c>
      <c r="G145" s="109">
        <v>25.55</v>
      </c>
      <c r="H145" s="2">
        <v>0</v>
      </c>
      <c r="I145" s="2">
        <f>G145*F145</f>
        <v>4.4967999999999995</v>
      </c>
      <c r="J145" s="35"/>
      <c r="K145" s="36">
        <f t="shared" si="7"/>
        <v>4.4967999999999995</v>
      </c>
      <c r="L145" s="36"/>
      <c r="M145" s="36"/>
      <c r="N145" s="37"/>
      <c r="O145" s="36"/>
      <c r="P145" s="36"/>
    </row>
    <row r="146" spans="1:16" s="30" customFormat="1" x14ac:dyDescent="0.25">
      <c r="A146" s="25" t="s">
        <v>0</v>
      </c>
      <c r="B146" s="31">
        <v>7307</v>
      </c>
      <c r="C146" s="25"/>
      <c r="D146" s="4" t="s">
        <v>93</v>
      </c>
      <c r="E146" s="25" t="s">
        <v>9</v>
      </c>
      <c r="F146" s="45">
        <v>0.13200000000000001</v>
      </c>
      <c r="G146" s="109">
        <v>23.42</v>
      </c>
      <c r="H146" s="2">
        <v>0</v>
      </c>
      <c r="I146" s="2">
        <f>G146*F146</f>
        <v>3.0914400000000004</v>
      </c>
      <c r="J146" s="35"/>
      <c r="K146" s="36">
        <f t="shared" si="7"/>
        <v>3.0914400000000004</v>
      </c>
      <c r="L146" s="36"/>
      <c r="M146" s="36"/>
      <c r="N146" s="37"/>
      <c r="O146" s="36"/>
      <c r="P146" s="36"/>
    </row>
    <row r="147" spans="1:16" s="30" customFormat="1" x14ac:dyDescent="0.25">
      <c r="A147" s="25"/>
      <c r="B147" s="31"/>
      <c r="C147" s="25"/>
      <c r="D147" s="4"/>
      <c r="E147" s="25"/>
      <c r="F147" s="45"/>
      <c r="G147" s="109"/>
      <c r="H147" s="2"/>
      <c r="I147" s="2"/>
      <c r="J147" s="35"/>
      <c r="K147" s="36"/>
      <c r="L147" s="36"/>
      <c r="M147" s="36"/>
      <c r="N147" s="37"/>
      <c r="O147" s="36"/>
      <c r="P147" s="36"/>
    </row>
    <row r="148" spans="1:16" s="71" customFormat="1" ht="34.5" customHeight="1" x14ac:dyDescent="0.35">
      <c r="A148" s="59"/>
      <c r="B148" s="66"/>
      <c r="C148" s="59">
        <v>6</v>
      </c>
      <c r="D148" s="22" t="s">
        <v>78</v>
      </c>
      <c r="E148" s="67"/>
      <c r="F148" s="68"/>
      <c r="G148" s="122"/>
      <c r="H148" s="69"/>
      <c r="I148" s="64"/>
      <c r="J148" s="70"/>
      <c r="K148" s="70"/>
      <c r="L148" s="64"/>
      <c r="M148" s="64"/>
      <c r="N148" s="64"/>
      <c r="O148" s="64"/>
      <c r="P148" s="64">
        <f>SUM(P149:P161)</f>
        <v>11424.423144020118</v>
      </c>
    </row>
    <row r="149" spans="1:16" s="40" customFormat="1" ht="31.5" x14ac:dyDescent="0.25">
      <c r="A149" s="23" t="s">
        <v>0</v>
      </c>
      <c r="B149" s="23" t="s">
        <v>83</v>
      </c>
      <c r="C149" s="21" t="s">
        <v>15</v>
      </c>
      <c r="D149" s="10" t="s">
        <v>84</v>
      </c>
      <c r="E149" s="38" t="s">
        <v>6</v>
      </c>
      <c r="F149" s="46"/>
      <c r="G149" s="121"/>
      <c r="H149" s="9">
        <f>'MEMORIA DE CÁLCULO'!B19</f>
        <v>712.71</v>
      </c>
      <c r="I149" s="6">
        <f>SUM(I150:I151)</f>
        <v>4.8612500000000003E-2</v>
      </c>
      <c r="J149" s="6">
        <f>SUM(J150:J151)</f>
        <v>1.6160000000000001</v>
      </c>
      <c r="K149" s="8">
        <f>I149+J149</f>
        <v>1.6646125000000001</v>
      </c>
      <c r="L149" s="6">
        <f>I149*H149</f>
        <v>34.646614875000004</v>
      </c>
      <c r="M149" s="6">
        <f>J149*H149</f>
        <v>1151.73936</v>
      </c>
      <c r="N149" s="7">
        <f>L149+M149</f>
        <v>1186.3859748750001</v>
      </c>
      <c r="O149" s="6">
        <f>N149*$O$8</f>
        <v>271.72431464372659</v>
      </c>
      <c r="P149" s="6">
        <f>O149+N149</f>
        <v>1458.1102895187266</v>
      </c>
    </row>
    <row r="150" spans="1:16" s="30" customFormat="1" x14ac:dyDescent="0.25">
      <c r="A150" s="25" t="s">
        <v>0</v>
      </c>
      <c r="B150" s="31">
        <v>88316</v>
      </c>
      <c r="C150" s="25"/>
      <c r="D150" s="4" t="s">
        <v>7</v>
      </c>
      <c r="E150" s="25" t="s">
        <v>1</v>
      </c>
      <c r="F150" s="45">
        <v>0.1</v>
      </c>
      <c r="G150" s="109">
        <v>16.16</v>
      </c>
      <c r="H150" s="2">
        <v>0</v>
      </c>
      <c r="I150" s="2"/>
      <c r="J150" s="35">
        <f>F150*G150</f>
        <v>1.6160000000000001</v>
      </c>
      <c r="K150" s="36">
        <f>+I150+J150</f>
        <v>1.6160000000000001</v>
      </c>
      <c r="L150" s="36"/>
      <c r="M150" s="36"/>
      <c r="N150" s="37"/>
      <c r="O150" s="36"/>
      <c r="P150" s="36"/>
    </row>
    <row r="151" spans="1:16" s="30" customFormat="1" ht="25.5" x14ac:dyDescent="0.25">
      <c r="A151" s="25" t="s">
        <v>0</v>
      </c>
      <c r="B151" s="31">
        <v>746</v>
      </c>
      <c r="C151" s="25"/>
      <c r="D151" s="4" t="s">
        <v>85</v>
      </c>
      <c r="E151" s="25" t="s">
        <v>2</v>
      </c>
      <c r="F151" s="99">
        <v>2.5000000000000001E-5</v>
      </c>
      <c r="G151" s="109">
        <v>1944.5</v>
      </c>
      <c r="H151" s="2">
        <v>0</v>
      </c>
      <c r="I151" s="2">
        <f>G151*F151</f>
        <v>4.8612500000000003E-2</v>
      </c>
      <c r="J151" s="35"/>
      <c r="K151" s="36">
        <f>+I151+J151</f>
        <v>4.8612500000000003E-2</v>
      </c>
      <c r="L151" s="36"/>
      <c r="M151" s="36"/>
      <c r="N151" s="37"/>
      <c r="O151" s="36"/>
      <c r="P151" s="36"/>
    </row>
    <row r="152" spans="1:16" s="30" customFormat="1" x14ac:dyDescent="0.25">
      <c r="A152" s="25"/>
      <c r="B152" s="31"/>
      <c r="C152" s="25"/>
      <c r="D152" s="4"/>
      <c r="E152" s="25"/>
      <c r="F152" s="45"/>
      <c r="G152" s="109"/>
      <c r="H152" s="2"/>
      <c r="I152" s="2"/>
      <c r="J152" s="35"/>
      <c r="K152" s="36"/>
      <c r="L152" s="36"/>
      <c r="M152" s="36"/>
      <c r="N152" s="37"/>
      <c r="O152" s="36"/>
      <c r="P152" s="36"/>
    </row>
    <row r="153" spans="1:16" s="40" customFormat="1" ht="31.5" x14ac:dyDescent="0.25">
      <c r="A153" s="23" t="s">
        <v>0</v>
      </c>
      <c r="B153" s="23">
        <v>88489</v>
      </c>
      <c r="C153" s="21" t="s">
        <v>14</v>
      </c>
      <c r="D153" s="10" t="s">
        <v>52</v>
      </c>
      <c r="E153" s="38" t="s">
        <v>6</v>
      </c>
      <c r="F153" s="46"/>
      <c r="G153" s="121"/>
      <c r="H153" s="9">
        <f>H149</f>
        <v>712.71</v>
      </c>
      <c r="I153" s="6">
        <f>SUM(I154:I156)</f>
        <v>6.0488999999999997</v>
      </c>
      <c r="J153" s="6">
        <f>SUM(J154:J156)</f>
        <v>4.9915500000000002</v>
      </c>
      <c r="K153" s="8">
        <f>I153+J153</f>
        <v>11.04045</v>
      </c>
      <c r="L153" s="6">
        <f>I153*H153</f>
        <v>4311.111519</v>
      </c>
      <c r="M153" s="6">
        <f>J153*H153</f>
        <v>3557.5276005000005</v>
      </c>
      <c r="N153" s="7">
        <f>L153+M153</f>
        <v>7868.6391195000006</v>
      </c>
      <c r="O153" s="6">
        <f>N153*$O$8</f>
        <v>1802.1964328685092</v>
      </c>
      <c r="P153" s="6">
        <f>O153+N153</f>
        <v>9670.8355523685095</v>
      </c>
    </row>
    <row r="154" spans="1:16" s="30" customFormat="1" x14ac:dyDescent="0.25">
      <c r="A154" s="25" t="s">
        <v>0</v>
      </c>
      <c r="B154" s="31">
        <v>88310</v>
      </c>
      <c r="C154" s="25"/>
      <c r="D154" s="4" t="s">
        <v>10</v>
      </c>
      <c r="E154" s="25" t="s">
        <v>1</v>
      </c>
      <c r="F154" s="45">
        <v>0.187</v>
      </c>
      <c r="G154" s="109">
        <v>20.73</v>
      </c>
      <c r="H154" s="2">
        <v>0</v>
      </c>
      <c r="I154" s="2"/>
      <c r="J154" s="35">
        <f>F154*G154</f>
        <v>3.8765100000000001</v>
      </c>
      <c r="K154" s="36">
        <f>+I154+J154</f>
        <v>3.8765100000000001</v>
      </c>
      <c r="L154" s="36"/>
      <c r="M154" s="36"/>
      <c r="N154" s="37"/>
      <c r="O154" s="36"/>
      <c r="P154" s="36"/>
    </row>
    <row r="155" spans="1:16" s="30" customFormat="1" x14ac:dyDescent="0.25">
      <c r="A155" s="25" t="s">
        <v>0</v>
      </c>
      <c r="B155" s="31">
        <v>88316</v>
      </c>
      <c r="C155" s="25"/>
      <c r="D155" s="4" t="s">
        <v>7</v>
      </c>
      <c r="E155" s="25" t="s">
        <v>1</v>
      </c>
      <c r="F155" s="45">
        <v>6.9000000000000006E-2</v>
      </c>
      <c r="G155" s="109">
        <v>16.16</v>
      </c>
      <c r="H155" s="2">
        <v>0</v>
      </c>
      <c r="I155" s="2"/>
      <c r="J155" s="35">
        <f>F155*G155</f>
        <v>1.11504</v>
      </c>
      <c r="K155" s="36">
        <f>+I155+J155</f>
        <v>1.11504</v>
      </c>
      <c r="L155" s="36"/>
      <c r="M155" s="36"/>
      <c r="N155" s="37"/>
      <c r="O155" s="36"/>
      <c r="P155" s="36"/>
    </row>
    <row r="156" spans="1:16" s="30" customFormat="1" x14ac:dyDescent="0.25">
      <c r="A156" s="25" t="s">
        <v>0</v>
      </c>
      <c r="B156" s="31">
        <v>7356</v>
      </c>
      <c r="C156" s="25"/>
      <c r="D156" s="4" t="s">
        <v>51</v>
      </c>
      <c r="E156" s="25" t="s">
        <v>9</v>
      </c>
      <c r="F156" s="45">
        <v>0.33</v>
      </c>
      <c r="G156" s="109">
        <v>18.329999999999998</v>
      </c>
      <c r="H156" s="2">
        <v>0</v>
      </c>
      <c r="I156" s="2">
        <f>G156*F156</f>
        <v>6.0488999999999997</v>
      </c>
      <c r="J156" s="35"/>
      <c r="K156" s="36">
        <f>+I156+J156</f>
        <v>6.0488999999999997</v>
      </c>
      <c r="L156" s="36"/>
      <c r="M156" s="36"/>
      <c r="N156" s="37"/>
      <c r="O156" s="36"/>
      <c r="P156" s="36"/>
    </row>
    <row r="157" spans="1:16" s="30" customFormat="1" x14ac:dyDescent="0.25">
      <c r="A157" s="25"/>
      <c r="B157" s="31"/>
      <c r="C157" s="25"/>
      <c r="D157" s="4"/>
      <c r="E157" s="25"/>
      <c r="F157" s="45"/>
      <c r="G157" s="109"/>
      <c r="H157" s="2"/>
      <c r="I157" s="2"/>
      <c r="J157" s="35"/>
      <c r="K157" s="36"/>
      <c r="L157" s="36"/>
      <c r="M157" s="36"/>
      <c r="N157" s="37"/>
      <c r="O157" s="36"/>
      <c r="P157" s="36"/>
    </row>
    <row r="158" spans="1:16" s="40" customFormat="1" ht="31.5" x14ac:dyDescent="0.25">
      <c r="A158" s="23" t="s">
        <v>0</v>
      </c>
      <c r="B158" s="23">
        <v>73618</v>
      </c>
      <c r="C158" s="21" t="s">
        <v>127</v>
      </c>
      <c r="D158" s="10" t="s">
        <v>57</v>
      </c>
      <c r="E158" s="38" t="s">
        <v>6</v>
      </c>
      <c r="F158" s="46"/>
      <c r="G158" s="121"/>
      <c r="H158" s="9">
        <v>30</v>
      </c>
      <c r="I158" s="6">
        <f>SUM(I159:I161)</f>
        <v>3.7698</v>
      </c>
      <c r="J158" s="6">
        <f>SUM(J159:J161)</f>
        <v>4.2439999999999998</v>
      </c>
      <c r="K158" s="8">
        <f>I158+J158</f>
        <v>8.0137999999999998</v>
      </c>
      <c r="L158" s="6">
        <f>I158*H158</f>
        <v>113.09399999999999</v>
      </c>
      <c r="M158" s="6">
        <f>J158*H158</f>
        <v>127.32</v>
      </c>
      <c r="N158" s="7">
        <f>L158+M158</f>
        <v>240.41399999999999</v>
      </c>
      <c r="O158" s="6">
        <f>N158*$O$8</f>
        <v>55.063302132882846</v>
      </c>
      <c r="P158" s="6">
        <f>O158+N158</f>
        <v>295.47730213288281</v>
      </c>
    </row>
    <row r="159" spans="1:16" s="30" customFormat="1" ht="25.5" x14ac:dyDescent="0.25">
      <c r="A159" s="25" t="s">
        <v>0</v>
      </c>
      <c r="B159" s="31">
        <v>20193</v>
      </c>
      <c r="C159" s="25"/>
      <c r="D159" s="4" t="s">
        <v>58</v>
      </c>
      <c r="E159" s="25" t="s">
        <v>59</v>
      </c>
      <c r="F159" s="45">
        <v>1.03</v>
      </c>
      <c r="G159" s="109">
        <v>3.66</v>
      </c>
      <c r="H159" s="2">
        <v>0</v>
      </c>
      <c r="I159" s="2">
        <f>G159*F159</f>
        <v>3.7698</v>
      </c>
      <c r="J159" s="35"/>
      <c r="K159" s="36">
        <f>+I159+J159</f>
        <v>3.7698</v>
      </c>
      <c r="L159" s="36"/>
      <c r="M159" s="36"/>
      <c r="N159" s="37"/>
      <c r="O159" s="36"/>
      <c r="P159" s="36"/>
    </row>
    <row r="160" spans="1:16" s="30" customFormat="1" x14ac:dyDescent="0.25">
      <c r="A160" s="25" t="s">
        <v>0</v>
      </c>
      <c r="B160" s="31">
        <v>88262</v>
      </c>
      <c r="C160" s="25"/>
      <c r="D160" s="4" t="s">
        <v>68</v>
      </c>
      <c r="E160" s="25" t="s">
        <v>1</v>
      </c>
      <c r="F160" s="45">
        <v>0.08</v>
      </c>
      <c r="G160" s="109">
        <v>20.73</v>
      </c>
      <c r="H160" s="2">
        <v>0</v>
      </c>
      <c r="I160" s="2"/>
      <c r="J160" s="35">
        <f>G160*F160</f>
        <v>1.6584000000000001</v>
      </c>
      <c r="K160" s="36">
        <f>+I160+J160</f>
        <v>1.6584000000000001</v>
      </c>
      <c r="L160" s="36"/>
      <c r="M160" s="36"/>
      <c r="N160" s="37"/>
      <c r="O160" s="36"/>
      <c r="P160" s="36"/>
    </row>
    <row r="161" spans="1:16" s="30" customFormat="1" x14ac:dyDescent="0.25">
      <c r="A161" s="25" t="s">
        <v>0</v>
      </c>
      <c r="B161" s="31">
        <v>88316</v>
      </c>
      <c r="C161" s="25"/>
      <c r="D161" s="4" t="s">
        <v>7</v>
      </c>
      <c r="E161" s="25" t="s">
        <v>1</v>
      </c>
      <c r="F161" s="45">
        <v>0.16</v>
      </c>
      <c r="G161" s="109">
        <v>16.16</v>
      </c>
      <c r="H161" s="2">
        <v>0</v>
      </c>
      <c r="I161" s="2"/>
      <c r="J161" s="35">
        <f>G161*F161</f>
        <v>2.5855999999999999</v>
      </c>
      <c r="K161" s="36">
        <f>+I161+J161</f>
        <v>2.5855999999999999</v>
      </c>
      <c r="L161" s="36"/>
      <c r="M161" s="36"/>
      <c r="N161" s="37"/>
      <c r="O161" s="36"/>
      <c r="P161" s="36"/>
    </row>
    <row r="162" spans="1:16" s="30" customFormat="1" x14ac:dyDescent="0.25">
      <c r="A162" s="25"/>
      <c r="B162" s="31"/>
      <c r="C162" s="25"/>
      <c r="D162" s="4"/>
      <c r="E162" s="25"/>
      <c r="F162" s="45"/>
      <c r="G162" s="11"/>
      <c r="H162" s="45"/>
      <c r="I162" s="2"/>
      <c r="J162" s="35"/>
      <c r="K162" s="39"/>
      <c r="L162" s="74"/>
      <c r="M162" s="75"/>
      <c r="N162" s="19"/>
      <c r="O162" s="11"/>
      <c r="P162" s="11"/>
    </row>
    <row r="163" spans="1:16" s="71" customFormat="1" ht="34.5" customHeight="1" x14ac:dyDescent="0.35">
      <c r="A163" s="59"/>
      <c r="B163" s="66"/>
      <c r="C163" s="59">
        <v>7</v>
      </c>
      <c r="D163" s="22" t="s">
        <v>79</v>
      </c>
      <c r="E163" s="67"/>
      <c r="F163" s="68"/>
      <c r="G163" s="122"/>
      <c r="H163" s="69"/>
      <c r="I163" s="64"/>
      <c r="J163" s="70"/>
      <c r="K163" s="70"/>
      <c r="L163" s="64"/>
      <c r="M163" s="64"/>
      <c r="N163" s="64"/>
      <c r="O163" s="64"/>
      <c r="P163" s="64">
        <f>SUM(P164:P171)</f>
        <v>8377.74774080313</v>
      </c>
    </row>
    <row r="164" spans="1:16" s="40" customFormat="1" ht="31.5" x14ac:dyDescent="0.25">
      <c r="A164" s="23" t="s">
        <v>0</v>
      </c>
      <c r="B164" s="23" t="s">
        <v>83</v>
      </c>
      <c r="C164" s="21" t="s">
        <v>13</v>
      </c>
      <c r="D164" s="10" t="s">
        <v>84</v>
      </c>
      <c r="E164" s="38" t="s">
        <v>6</v>
      </c>
      <c r="F164" s="46"/>
      <c r="G164" s="121"/>
      <c r="H164" s="9">
        <f>'MEMORIA DE CÁLCULO'!B28</f>
        <v>453.25000000000006</v>
      </c>
      <c r="I164" s="6">
        <f>SUM(I165:I166)</f>
        <v>4.8612500000000003E-2</v>
      </c>
      <c r="J164" s="6">
        <f>SUM(J165:J166)</f>
        <v>1.6160000000000001</v>
      </c>
      <c r="K164" s="8">
        <f>I164+J164</f>
        <v>1.6646125000000001</v>
      </c>
      <c r="L164" s="6">
        <f>I164*H164</f>
        <v>22.033615625000003</v>
      </c>
      <c r="M164" s="6">
        <f>J164*H164</f>
        <v>732.45200000000011</v>
      </c>
      <c r="N164" s="7">
        <f>L164+M164</f>
        <v>754.48561562500015</v>
      </c>
      <c r="O164" s="6">
        <f>N164*$O$8</f>
        <v>172.80386919261565</v>
      </c>
      <c r="P164" s="6">
        <f>O164+N164</f>
        <v>927.28948481761586</v>
      </c>
    </row>
    <row r="165" spans="1:16" s="30" customFormat="1" x14ac:dyDescent="0.25">
      <c r="A165" s="25" t="s">
        <v>0</v>
      </c>
      <c r="B165" s="31">
        <v>88316</v>
      </c>
      <c r="C165" s="25"/>
      <c r="D165" s="4" t="s">
        <v>7</v>
      </c>
      <c r="E165" s="25" t="s">
        <v>1</v>
      </c>
      <c r="F165" s="45">
        <v>0.1</v>
      </c>
      <c r="G165" s="109">
        <v>16.16</v>
      </c>
      <c r="H165" s="2">
        <v>0</v>
      </c>
      <c r="I165" s="2"/>
      <c r="J165" s="35">
        <f>F165*G165</f>
        <v>1.6160000000000001</v>
      </c>
      <c r="K165" s="36">
        <f>+I165+J165</f>
        <v>1.6160000000000001</v>
      </c>
      <c r="L165" s="36"/>
      <c r="M165" s="36"/>
      <c r="N165" s="37"/>
      <c r="O165" s="36"/>
      <c r="P165" s="36"/>
    </row>
    <row r="166" spans="1:16" s="30" customFormat="1" ht="25.5" x14ac:dyDescent="0.25">
      <c r="A166" s="25" t="s">
        <v>0</v>
      </c>
      <c r="B166" s="31">
        <v>746</v>
      </c>
      <c r="C166" s="25"/>
      <c r="D166" s="4" t="s">
        <v>85</v>
      </c>
      <c r="E166" s="25" t="s">
        <v>2</v>
      </c>
      <c r="F166" s="99">
        <v>2.5000000000000001E-5</v>
      </c>
      <c r="G166" s="109">
        <v>1944.5</v>
      </c>
      <c r="H166" s="2">
        <v>0</v>
      </c>
      <c r="I166" s="2">
        <f>G166*F166</f>
        <v>4.8612500000000003E-2</v>
      </c>
      <c r="J166" s="35"/>
      <c r="K166" s="36">
        <f>+I166+J166</f>
        <v>4.8612500000000003E-2</v>
      </c>
      <c r="L166" s="36"/>
      <c r="M166" s="36"/>
      <c r="N166" s="37"/>
      <c r="O166" s="36"/>
      <c r="P166" s="36"/>
    </row>
    <row r="167" spans="1:16" s="30" customFormat="1" x14ac:dyDescent="0.25">
      <c r="A167" s="25"/>
      <c r="B167" s="31"/>
      <c r="C167" s="25"/>
      <c r="D167" s="4"/>
      <c r="E167" s="25"/>
      <c r="F167" s="45"/>
      <c r="G167" s="109"/>
      <c r="H167" s="2"/>
      <c r="I167" s="2"/>
      <c r="J167" s="35"/>
      <c r="K167" s="36"/>
      <c r="L167" s="36"/>
      <c r="M167" s="36"/>
      <c r="N167" s="37"/>
      <c r="O167" s="36"/>
      <c r="P167" s="36"/>
    </row>
    <row r="168" spans="1:16" s="40" customFormat="1" ht="15.75" x14ac:dyDescent="0.25">
      <c r="A168" s="23" t="s">
        <v>0</v>
      </c>
      <c r="B168" s="23" t="s">
        <v>82</v>
      </c>
      <c r="C168" s="21" t="s">
        <v>12</v>
      </c>
      <c r="D168" s="10" t="s">
        <v>80</v>
      </c>
      <c r="E168" s="38" t="s">
        <v>6</v>
      </c>
      <c r="F168" s="46"/>
      <c r="G168" s="121"/>
      <c r="H168" s="9">
        <f>H164</f>
        <v>453.25000000000006</v>
      </c>
      <c r="I168" s="6">
        <f>SUM(I169:I171)</f>
        <v>2.0791000000000004</v>
      </c>
      <c r="J168" s="6">
        <f>SUM(J169:J171)</f>
        <v>11.295500000000001</v>
      </c>
      <c r="K168" s="8">
        <f>I168+J168</f>
        <v>13.374600000000001</v>
      </c>
      <c r="L168" s="6">
        <f>I168*H168</f>
        <v>942.35207500000024</v>
      </c>
      <c r="M168" s="6">
        <f>J168*H168</f>
        <v>5119.6853750000009</v>
      </c>
      <c r="N168" s="7">
        <f>L168+M168</f>
        <v>6062.0374500000016</v>
      </c>
      <c r="O168" s="6">
        <f>N168*$O$8</f>
        <v>1388.4208059855116</v>
      </c>
      <c r="P168" s="6">
        <f>O168+N168</f>
        <v>7450.4582559855135</v>
      </c>
    </row>
    <row r="169" spans="1:16" s="30" customFormat="1" x14ac:dyDescent="0.25">
      <c r="A169" s="25" t="s">
        <v>0</v>
      </c>
      <c r="B169" s="31">
        <v>88310</v>
      </c>
      <c r="C169" s="25"/>
      <c r="D169" s="4" t="s">
        <v>10</v>
      </c>
      <c r="E169" s="25" t="s">
        <v>1</v>
      </c>
      <c r="F169" s="45">
        <v>0.35</v>
      </c>
      <c r="G169" s="109">
        <v>20.73</v>
      </c>
      <c r="H169" s="2">
        <v>0</v>
      </c>
      <c r="I169" s="2"/>
      <c r="J169" s="35">
        <f>F169*G169</f>
        <v>7.2554999999999996</v>
      </c>
      <c r="K169" s="36">
        <f>+I169+J169</f>
        <v>7.2554999999999996</v>
      </c>
      <c r="L169" s="36"/>
      <c r="M169" s="36"/>
      <c r="N169" s="37"/>
      <c r="O169" s="36"/>
      <c r="P169" s="36"/>
    </row>
    <row r="170" spans="1:16" s="30" customFormat="1" x14ac:dyDescent="0.25">
      <c r="A170" s="25" t="s">
        <v>0</v>
      </c>
      <c r="B170" s="31">
        <v>88316</v>
      </c>
      <c r="C170" s="25"/>
      <c r="D170" s="4" t="s">
        <v>7</v>
      </c>
      <c r="E170" s="25" t="s">
        <v>1</v>
      </c>
      <c r="F170" s="45">
        <v>0.25</v>
      </c>
      <c r="G170" s="109">
        <v>16.16</v>
      </c>
      <c r="H170" s="2">
        <v>0</v>
      </c>
      <c r="I170" s="2"/>
      <c r="J170" s="35">
        <f>F170*G170</f>
        <v>4.04</v>
      </c>
      <c r="K170" s="36">
        <f>+I170+J170</f>
        <v>4.04</v>
      </c>
      <c r="L170" s="36"/>
      <c r="M170" s="36"/>
      <c r="N170" s="37"/>
      <c r="O170" s="36"/>
      <c r="P170" s="36"/>
    </row>
    <row r="171" spans="1:16" s="30" customFormat="1" x14ac:dyDescent="0.25">
      <c r="A171" s="25" t="s">
        <v>0</v>
      </c>
      <c r="B171" s="31">
        <v>7348</v>
      </c>
      <c r="C171" s="25"/>
      <c r="D171" s="4" t="s">
        <v>81</v>
      </c>
      <c r="E171" s="25" t="s">
        <v>9</v>
      </c>
      <c r="F171" s="45">
        <v>0.17</v>
      </c>
      <c r="G171" s="109">
        <v>12.23</v>
      </c>
      <c r="H171" s="2">
        <v>0</v>
      </c>
      <c r="I171" s="2">
        <f>G171*F171</f>
        <v>2.0791000000000004</v>
      </c>
      <c r="J171" s="35"/>
      <c r="K171" s="36">
        <f>+I171+J171</f>
        <v>2.0791000000000004</v>
      </c>
      <c r="L171" s="36"/>
      <c r="M171" s="36"/>
      <c r="N171" s="37"/>
      <c r="O171" s="36"/>
      <c r="P171" s="36"/>
    </row>
    <row r="172" spans="1:16" s="30" customFormat="1" ht="15.75" thickBot="1" x14ac:dyDescent="0.3">
      <c r="A172" s="25"/>
      <c r="B172" s="31"/>
      <c r="C172" s="25"/>
      <c r="D172" s="4"/>
      <c r="E172" s="25"/>
      <c r="F172" s="45"/>
      <c r="G172" s="109"/>
      <c r="H172" s="2"/>
      <c r="I172" s="2"/>
      <c r="J172" s="35"/>
      <c r="K172" s="36"/>
      <c r="L172" s="36"/>
      <c r="M172" s="36"/>
      <c r="N172" s="37"/>
      <c r="O172" s="36"/>
      <c r="P172" s="36"/>
    </row>
    <row r="173" spans="1:16" s="30" customFormat="1" ht="18.75" thickBot="1" x14ac:dyDescent="0.3">
      <c r="A173" s="160" t="s">
        <v>32</v>
      </c>
      <c r="B173" s="161"/>
      <c r="C173" s="161"/>
      <c r="D173" s="161"/>
      <c r="E173" s="161"/>
      <c r="F173" s="161"/>
      <c r="G173" s="162"/>
      <c r="H173" s="161"/>
      <c r="I173" s="161"/>
      <c r="J173" s="161"/>
      <c r="K173" s="163"/>
      <c r="L173" s="26">
        <f>SUBTOTAL(9,L10:L168)</f>
        <v>12465.128141515999</v>
      </c>
      <c r="M173" s="26">
        <f>SUBTOTAL(9,M10:M168)</f>
        <v>21474.650627340001</v>
      </c>
      <c r="N173" s="26">
        <f>SUBTOTAL(9,N10:N168)</f>
        <v>33939.778768856006</v>
      </c>
      <c r="O173" s="156">
        <f>SUM(O9:O171)</f>
        <v>7773.4087560321814</v>
      </c>
      <c r="P173" s="148">
        <f>P163+P148+P134+P120+P82+P35+P9</f>
        <v>41713.187524888184</v>
      </c>
    </row>
    <row r="174" spans="1:16" s="30" customFormat="1" ht="18.75" thickBot="1" x14ac:dyDescent="0.3">
      <c r="A174" s="160" t="s">
        <v>39</v>
      </c>
      <c r="B174" s="161"/>
      <c r="C174" s="161"/>
      <c r="D174" s="161"/>
      <c r="E174" s="161"/>
      <c r="F174" s="161"/>
      <c r="G174" s="162"/>
      <c r="H174" s="161"/>
      <c r="I174" s="161"/>
      <c r="J174" s="161"/>
      <c r="K174" s="163"/>
      <c r="L174" s="26">
        <f>L173*1.2269</f>
        <v>15293.46571682598</v>
      </c>
      <c r="M174" s="26">
        <f t="shared" ref="M174" si="8">M173*1.2269</f>
        <v>26347.24885468345</v>
      </c>
      <c r="N174" s="26"/>
      <c r="O174" s="157"/>
      <c r="P174" s="149"/>
    </row>
    <row r="176" spans="1:16" x14ac:dyDescent="0.25">
      <c r="L176" s="72"/>
      <c r="M176" s="72"/>
      <c r="N176" s="72"/>
    </row>
    <row r="177" spans="2:16" x14ac:dyDescent="0.25">
      <c r="L177" s="73"/>
      <c r="P177" s="72"/>
    </row>
    <row r="178" spans="2:16" x14ac:dyDescent="0.25">
      <c r="N178" s="72"/>
      <c r="O178" s="100"/>
    </row>
    <row r="179" spans="2:16" x14ac:dyDescent="0.25">
      <c r="M179" s="72"/>
      <c r="N179" s="72"/>
    </row>
    <row r="180" spans="2:16" ht="15.75" x14ac:dyDescent="0.25">
      <c r="B180" s="159"/>
      <c r="C180" s="159"/>
      <c r="D180" s="159"/>
      <c r="M180" s="72"/>
      <c r="O180" s="100"/>
    </row>
    <row r="181" spans="2:16" ht="15.75" x14ac:dyDescent="0.25">
      <c r="B181" s="159"/>
      <c r="C181" s="159"/>
      <c r="D181" s="159"/>
      <c r="M181" s="72"/>
      <c r="O181" s="100"/>
    </row>
    <row r="186" spans="2:16" x14ac:dyDescent="0.25">
      <c r="O186" s="125"/>
    </row>
  </sheetData>
  <autoFilter ref="H8:H174">
    <filterColumn colId="0">
      <customFilters>
        <customFilter operator="greaterThanOrEqual" val="0"/>
        <customFilter operator="lessThan" val="0"/>
      </customFilters>
    </filterColumn>
  </autoFilter>
  <mergeCells count="16">
    <mergeCell ref="B180:D180"/>
    <mergeCell ref="B181:D181"/>
    <mergeCell ref="A173:K173"/>
    <mergeCell ref="A174:K174"/>
    <mergeCell ref="A28:B28"/>
    <mergeCell ref="A29:B29"/>
    <mergeCell ref="J1:P1"/>
    <mergeCell ref="P173:P174"/>
    <mergeCell ref="J3:P3"/>
    <mergeCell ref="J2:P2"/>
    <mergeCell ref="J4:P4"/>
    <mergeCell ref="J5:P5"/>
    <mergeCell ref="J6:P6"/>
    <mergeCell ref="O173:O174"/>
    <mergeCell ref="J7:L7"/>
    <mergeCell ref="N7:O7"/>
  </mergeCells>
  <conditionalFormatting sqref="F9:G9 D129:G129 H129:H133 H98 H122:H123 D124:H128 H36 D39:P39 K98:P98 D132:G133 I132:J133 I121:J129 K121:P133 D121:H121 D139:P139 H164:H166 K164:P166 I165:J165 D91:P91 D93:F93 H93:P93 K36:P36 H37:P37 D47:D48 F47:P48 D34:P34 D114:E118 G114:G118 I29:P29 I28 K28:P28 D28:G28 D29 F29:G29">
    <cfRule type="containsBlanks" dxfId="585" priority="1759">
      <formula>LEN(TRIM(D9))=0</formula>
    </cfRule>
  </conditionalFormatting>
  <conditionalFormatting sqref="H98 H121:H125 H129:H133 H8:H9 H39 H139 H164:H166 H91 H93 H36:H37 H47:H48 H34">
    <cfRule type="cellIs" dxfId="584" priority="1721" operator="greaterThan">
      <formula>1</formula>
    </cfRule>
  </conditionalFormatting>
  <conditionalFormatting sqref="H8:H9 H129:H133 H98 H121:H125 H39 H139 H164:H166 H36:H37 H47:H48 H34">
    <cfRule type="cellIs" dxfId="583" priority="1715" operator="greaterThan">
      <formula>1</formula>
    </cfRule>
    <cfRule type="cellIs" dxfId="582" priority="1716" operator="greaterThan">
      <formula>476</formula>
    </cfRule>
  </conditionalFormatting>
  <conditionalFormatting sqref="I130:J131">
    <cfRule type="containsBlanks" dxfId="581" priority="1713">
      <formula>LEN(TRIM(I130))=0</formula>
    </cfRule>
  </conditionalFormatting>
  <conditionalFormatting sqref="I36:J36 D36:G36">
    <cfRule type="containsBlanks" dxfId="580" priority="1617">
      <formula>LEN(TRIM(D36))=0</formula>
    </cfRule>
  </conditionalFormatting>
  <conditionalFormatting sqref="I98:J98 D98:G98">
    <cfRule type="containsBlanks" dxfId="579" priority="1614">
      <formula>LEN(TRIM(D98))=0</formula>
    </cfRule>
  </conditionalFormatting>
  <conditionalFormatting sqref="H28">
    <cfRule type="containsBlanks" dxfId="578" priority="1564">
      <formula>LEN(TRIM(H28))=0</formula>
    </cfRule>
  </conditionalFormatting>
  <conditionalFormatting sqref="H28">
    <cfRule type="cellIs" dxfId="577" priority="1563" operator="greaterThan">
      <formula>1</formula>
    </cfRule>
  </conditionalFormatting>
  <conditionalFormatting sqref="H28 H91 H93">
    <cfRule type="cellIs" dxfId="576" priority="1562" operator="greaterThan">
      <formula>1</formula>
    </cfRule>
  </conditionalFormatting>
  <conditionalFormatting sqref="H98 H121:H125 H129:H133 H8:H9 H175:H1048576 H28 H39 H139 H164:H166 H91 H93 H36:H37 H47:H48 H34">
    <cfRule type="cellIs" priority="1515" operator="greaterThanOrEqual">
      <formula>1</formula>
    </cfRule>
  </conditionalFormatting>
  <conditionalFormatting sqref="H98 H121:H125 H129:H133 H9 H28 H39 H139 H164:H166 H91 H93 H36:H37 H47:H48 H34">
    <cfRule type="cellIs" dxfId="575" priority="1512" operator="greaterThanOrEqual">
      <formula>1</formula>
    </cfRule>
    <cfRule type="cellIs" dxfId="574" priority="1513" operator="greaterThanOrEqual">
      <formula>1</formula>
    </cfRule>
    <cfRule type="cellIs" priority="1514" operator="greaterThanOrEqual">
      <formula>1</formula>
    </cfRule>
  </conditionalFormatting>
  <conditionalFormatting sqref="D130:F130">
    <cfRule type="containsBlanks" dxfId="573" priority="1357">
      <formula>LEN(TRIM(D130))=0</formula>
    </cfRule>
  </conditionalFormatting>
  <conditionalFormatting sqref="D131:F131">
    <cfRule type="containsBlanks" dxfId="572" priority="1356">
      <formula>LEN(TRIM(D131))=0</formula>
    </cfRule>
  </conditionalFormatting>
  <conditionalFormatting sqref="D37:F37">
    <cfRule type="containsBlanks" dxfId="571" priority="1339">
      <formula>LEN(TRIM(D37))=0</formula>
    </cfRule>
  </conditionalFormatting>
  <conditionalFormatting sqref="D122:F122">
    <cfRule type="containsBlanks" dxfId="570" priority="1314">
      <formula>LEN(TRIM(D122))=0</formula>
    </cfRule>
  </conditionalFormatting>
  <conditionalFormatting sqref="D123:F123">
    <cfRule type="containsBlanks" dxfId="569" priority="1313">
      <formula>LEN(TRIM(D123))=0</formula>
    </cfRule>
  </conditionalFormatting>
  <conditionalFormatting sqref="D14:G15 D27:G27 D30:G30 D38:G38 D54:G54 D97:G97 D119:G119 D60:G60 D81:G81">
    <cfRule type="containsBlanks" dxfId="568" priority="1170">
      <formula>LEN(TRIM(D14))=0</formula>
    </cfRule>
  </conditionalFormatting>
  <conditionalFormatting sqref="D10:P10">
    <cfRule type="containsBlanks" dxfId="567" priority="1185">
      <formula>LEN(TRIM(D10))=0</formula>
    </cfRule>
  </conditionalFormatting>
  <conditionalFormatting sqref="H10">
    <cfRule type="cellIs" dxfId="566" priority="1184" operator="greaterThan">
      <formula>1</formula>
    </cfRule>
  </conditionalFormatting>
  <conditionalFormatting sqref="H10">
    <cfRule type="cellIs" dxfId="565" priority="1183" operator="greaterThan">
      <formula>1</formula>
    </cfRule>
  </conditionalFormatting>
  <conditionalFormatting sqref="H10">
    <cfRule type="cellIs" priority="1182" operator="greaterThanOrEqual">
      <formula>1</formula>
    </cfRule>
  </conditionalFormatting>
  <conditionalFormatting sqref="H10">
    <cfRule type="cellIs" dxfId="564" priority="1179" operator="greaterThanOrEqual">
      <formula>1</formula>
    </cfRule>
    <cfRule type="cellIs" dxfId="563" priority="1180" operator="greaterThanOrEqual">
      <formula>1</formula>
    </cfRule>
    <cfRule type="cellIs" priority="1181" operator="greaterThanOrEqual">
      <formula>1</formula>
    </cfRule>
  </conditionalFormatting>
  <conditionalFormatting sqref="I14:P15 I27:P27 I30:P30 I38:P38 I54:P54 I97:P97 I119:P119 I60:P60 I81:P81">
    <cfRule type="containsBlanks" dxfId="562" priority="1178">
      <formula>LEN(TRIM(I14))=0</formula>
    </cfRule>
  </conditionalFormatting>
  <conditionalFormatting sqref="H14:H15 H27 H30 H38 H54 H97 H119 H60 H81">
    <cfRule type="containsBlanks" dxfId="561" priority="1177">
      <formula>LEN(TRIM(H14))=0</formula>
    </cfRule>
  </conditionalFormatting>
  <conditionalFormatting sqref="H14:H15 H27 H30 H38 H54 H97 H119 H60 H81">
    <cfRule type="cellIs" dxfId="560" priority="1176" operator="greaterThan">
      <formula>1</formula>
    </cfRule>
  </conditionalFormatting>
  <conditionalFormatting sqref="H14:H15 H27 H30 H38 H54 H97 H119 H60 H81">
    <cfRule type="cellIs" dxfId="559" priority="1175" operator="greaterThan">
      <formula>1</formula>
    </cfRule>
  </conditionalFormatting>
  <conditionalFormatting sqref="H14:H15 H27 H30 H38 H54 H97 H119 H60 H81">
    <cfRule type="cellIs" priority="1174" operator="greaterThanOrEqual">
      <formula>1</formula>
    </cfRule>
  </conditionalFormatting>
  <conditionalFormatting sqref="H14:H15 H27 H30 H38 H54 H97 H119 H60 H81">
    <cfRule type="cellIs" dxfId="558" priority="1171" operator="greaterThanOrEqual">
      <formula>1</formula>
    </cfRule>
    <cfRule type="cellIs" dxfId="557" priority="1172" operator="greaterThanOrEqual">
      <formula>1</formula>
    </cfRule>
    <cfRule type="cellIs" priority="1173" operator="greaterThanOrEqual">
      <formula>1</formula>
    </cfRule>
  </conditionalFormatting>
  <conditionalFormatting sqref="D16:P16">
    <cfRule type="containsBlanks" dxfId="556" priority="1169">
      <formula>LEN(TRIM(D16))=0</formula>
    </cfRule>
  </conditionalFormatting>
  <conditionalFormatting sqref="H16">
    <cfRule type="cellIs" dxfId="555" priority="1168" operator="greaterThan">
      <formula>1</formula>
    </cfRule>
  </conditionalFormatting>
  <conditionalFormatting sqref="H16">
    <cfRule type="cellIs" dxfId="554" priority="1167" operator="greaterThan">
      <formula>1</formula>
    </cfRule>
  </conditionalFormatting>
  <conditionalFormatting sqref="H16">
    <cfRule type="cellIs" priority="1166" operator="greaterThanOrEqual">
      <formula>1</formula>
    </cfRule>
  </conditionalFormatting>
  <conditionalFormatting sqref="H16">
    <cfRule type="cellIs" dxfId="553" priority="1163" operator="greaterThanOrEqual">
      <formula>1</formula>
    </cfRule>
    <cfRule type="cellIs" dxfId="552" priority="1164" operator="greaterThanOrEqual">
      <formula>1</formula>
    </cfRule>
    <cfRule type="cellIs" priority="1165" operator="greaterThanOrEqual">
      <formula>1</formula>
    </cfRule>
  </conditionalFormatting>
  <conditionalFormatting sqref="D19:P24 D26:P26">
    <cfRule type="containsBlanks" dxfId="551" priority="1153">
      <formula>LEN(TRIM(D19))=0</formula>
    </cfRule>
  </conditionalFormatting>
  <conditionalFormatting sqref="H19:H24 H26">
    <cfRule type="cellIs" dxfId="550" priority="1152" operator="greaterThan">
      <formula>1</formula>
    </cfRule>
  </conditionalFormatting>
  <conditionalFormatting sqref="H19:H24 H26">
    <cfRule type="cellIs" dxfId="549" priority="1150" operator="greaterThan">
      <formula>1</formula>
    </cfRule>
    <cfRule type="cellIs" dxfId="548" priority="1151" operator="greaterThan">
      <formula>476</formula>
    </cfRule>
  </conditionalFormatting>
  <conditionalFormatting sqref="H19:H24 H26">
    <cfRule type="cellIs" priority="1149" operator="greaterThanOrEqual">
      <formula>1</formula>
    </cfRule>
  </conditionalFormatting>
  <conditionalFormatting sqref="H19:H24 H26">
    <cfRule type="cellIs" dxfId="547" priority="1146" operator="greaterThanOrEqual">
      <formula>1</formula>
    </cfRule>
    <cfRule type="cellIs" dxfId="546" priority="1147" operator="greaterThanOrEqual">
      <formula>1</formula>
    </cfRule>
    <cfRule type="cellIs" priority="1148" operator="greaterThanOrEqual">
      <formula>1</formula>
    </cfRule>
  </conditionalFormatting>
  <conditionalFormatting sqref="H32">
    <cfRule type="containsBlanks" dxfId="545" priority="1118">
      <formula>LEN(TRIM(H32))=0</formula>
    </cfRule>
  </conditionalFormatting>
  <conditionalFormatting sqref="H33 H31">
    <cfRule type="containsBlanks" dxfId="544" priority="1126">
      <formula>LEN(TRIM(H31))=0</formula>
    </cfRule>
  </conditionalFormatting>
  <conditionalFormatting sqref="D31:G31 D33:G33 I31:P31 I33:P33">
    <cfRule type="containsBlanks" dxfId="543" priority="1127">
      <formula>LEN(TRIM(D31))=0</formula>
    </cfRule>
  </conditionalFormatting>
  <conditionalFormatting sqref="H33 H31">
    <cfRule type="cellIs" dxfId="542" priority="1125" operator="greaterThan">
      <formula>1</formula>
    </cfRule>
  </conditionalFormatting>
  <conditionalFormatting sqref="H33 H31">
    <cfRule type="cellIs" dxfId="541" priority="1124" operator="greaterThan">
      <formula>1</formula>
    </cfRule>
  </conditionalFormatting>
  <conditionalFormatting sqref="H33 H31">
    <cfRule type="cellIs" priority="1123" operator="greaterThanOrEqual">
      <formula>1</formula>
    </cfRule>
  </conditionalFormatting>
  <conditionalFormatting sqref="H33 H31">
    <cfRule type="cellIs" dxfId="540" priority="1120" operator="greaterThanOrEqual">
      <formula>1</formula>
    </cfRule>
    <cfRule type="cellIs" dxfId="539" priority="1121" operator="greaterThanOrEqual">
      <formula>1</formula>
    </cfRule>
    <cfRule type="cellIs" priority="1122" operator="greaterThanOrEqual">
      <formula>1</formula>
    </cfRule>
  </conditionalFormatting>
  <conditionalFormatting sqref="D32:F32 I32:J32">
    <cfRule type="containsBlanks" dxfId="538" priority="1119">
      <formula>LEN(TRIM(D32))=0</formula>
    </cfRule>
  </conditionalFormatting>
  <conditionalFormatting sqref="H32">
    <cfRule type="cellIs" dxfId="537" priority="1117" operator="greaterThan">
      <formula>1</formula>
    </cfRule>
  </conditionalFormatting>
  <conditionalFormatting sqref="H32">
    <cfRule type="cellIs" dxfId="536" priority="1116" operator="greaterThan">
      <formula>1</formula>
    </cfRule>
  </conditionalFormatting>
  <conditionalFormatting sqref="K32:P32">
    <cfRule type="containsBlanks" dxfId="535" priority="1115">
      <formula>LEN(TRIM(K32))=0</formula>
    </cfRule>
  </conditionalFormatting>
  <conditionalFormatting sqref="H32">
    <cfRule type="cellIs" priority="1114" operator="greaterThanOrEqual">
      <formula>1</formula>
    </cfRule>
  </conditionalFormatting>
  <conditionalFormatting sqref="H32">
    <cfRule type="cellIs" dxfId="534" priority="1111" operator="greaterThanOrEqual">
      <formula>1</formula>
    </cfRule>
    <cfRule type="cellIs" dxfId="533" priority="1112" operator="greaterThanOrEqual">
      <formula>1</formula>
    </cfRule>
    <cfRule type="cellIs" priority="1113" operator="greaterThanOrEqual">
      <formula>1</formula>
    </cfRule>
  </conditionalFormatting>
  <conditionalFormatting sqref="H35">
    <cfRule type="cellIs" dxfId="532" priority="988" operator="greaterThanOrEqual">
      <formula>1</formula>
    </cfRule>
    <cfRule type="cellIs" dxfId="531" priority="989" operator="greaterThanOrEqual">
      <formula>1</formula>
    </cfRule>
    <cfRule type="cellIs" priority="990" operator="greaterThanOrEqual">
      <formula>1</formula>
    </cfRule>
  </conditionalFormatting>
  <conditionalFormatting sqref="F35:G35">
    <cfRule type="containsBlanks" dxfId="530" priority="995">
      <formula>LEN(TRIM(F35))=0</formula>
    </cfRule>
  </conditionalFormatting>
  <conditionalFormatting sqref="H35">
    <cfRule type="cellIs" dxfId="529" priority="994" operator="greaterThan">
      <formula>1</formula>
    </cfRule>
  </conditionalFormatting>
  <conditionalFormatting sqref="H35">
    <cfRule type="cellIs" dxfId="528" priority="992" operator="greaterThan">
      <formula>1</formula>
    </cfRule>
    <cfRule type="cellIs" dxfId="527" priority="993" operator="greaterThan">
      <formula>476</formula>
    </cfRule>
  </conditionalFormatting>
  <conditionalFormatting sqref="H35">
    <cfRule type="cellIs" priority="991" operator="greaterThanOrEqual">
      <formula>1</formula>
    </cfRule>
  </conditionalFormatting>
  <conditionalFormatting sqref="H82">
    <cfRule type="cellIs" dxfId="526" priority="980" operator="greaterThanOrEqual">
      <formula>1</formula>
    </cfRule>
    <cfRule type="cellIs" dxfId="525" priority="981" operator="greaterThanOrEqual">
      <formula>1</formula>
    </cfRule>
    <cfRule type="cellIs" priority="982" operator="greaterThanOrEqual">
      <formula>1</formula>
    </cfRule>
  </conditionalFormatting>
  <conditionalFormatting sqref="F82:G82">
    <cfRule type="containsBlanks" dxfId="524" priority="987">
      <formula>LEN(TRIM(F82))=0</formula>
    </cfRule>
  </conditionalFormatting>
  <conditionalFormatting sqref="H82">
    <cfRule type="cellIs" dxfId="523" priority="986" operator="greaterThan">
      <formula>1</formula>
    </cfRule>
  </conditionalFormatting>
  <conditionalFormatting sqref="H82">
    <cfRule type="cellIs" dxfId="522" priority="984" operator="greaterThan">
      <formula>1</formula>
    </cfRule>
    <cfRule type="cellIs" dxfId="521" priority="985" operator="greaterThan">
      <formula>476</formula>
    </cfRule>
  </conditionalFormatting>
  <conditionalFormatting sqref="H82">
    <cfRule type="cellIs" priority="983" operator="greaterThanOrEqual">
      <formula>1</formula>
    </cfRule>
  </conditionalFormatting>
  <conditionalFormatting sqref="H134">
    <cfRule type="cellIs" dxfId="520" priority="917" operator="greaterThanOrEqual">
      <formula>1</formula>
    </cfRule>
    <cfRule type="cellIs" dxfId="519" priority="918" operator="greaterThanOrEqual">
      <formula>1</formula>
    </cfRule>
    <cfRule type="cellIs" priority="919" operator="greaterThanOrEqual">
      <formula>1</formula>
    </cfRule>
  </conditionalFormatting>
  <conditionalFormatting sqref="F134:G134">
    <cfRule type="containsBlanks" dxfId="518" priority="924">
      <formula>LEN(TRIM(F134))=0</formula>
    </cfRule>
  </conditionalFormatting>
  <conditionalFormatting sqref="H134">
    <cfRule type="cellIs" dxfId="517" priority="923" operator="greaterThan">
      <formula>1</formula>
    </cfRule>
  </conditionalFormatting>
  <conditionalFormatting sqref="H134">
    <cfRule type="cellIs" dxfId="516" priority="921" operator="greaterThan">
      <formula>1</formula>
    </cfRule>
    <cfRule type="cellIs" dxfId="515" priority="922" operator="greaterThan">
      <formula>476</formula>
    </cfRule>
  </conditionalFormatting>
  <conditionalFormatting sqref="H134">
    <cfRule type="cellIs" priority="920" operator="greaterThanOrEqual">
      <formula>1</formula>
    </cfRule>
  </conditionalFormatting>
  <conditionalFormatting sqref="D135:G135 H135:H136 I135:J135 K135:P136 D138:P138">
    <cfRule type="containsBlanks" dxfId="514" priority="916">
      <formula>LEN(TRIM(D135))=0</formula>
    </cfRule>
  </conditionalFormatting>
  <conditionalFormatting sqref="H135:H136 H138">
    <cfRule type="cellIs" dxfId="513" priority="915" operator="greaterThan">
      <formula>1</formula>
    </cfRule>
  </conditionalFormatting>
  <conditionalFormatting sqref="H135:H136 H138">
    <cfRule type="cellIs" dxfId="512" priority="913" operator="greaterThan">
      <formula>1</formula>
    </cfRule>
    <cfRule type="cellIs" dxfId="511" priority="914" operator="greaterThan">
      <formula>476</formula>
    </cfRule>
  </conditionalFormatting>
  <conditionalFormatting sqref="I136:J136">
    <cfRule type="containsBlanks" dxfId="510" priority="912">
      <formula>LEN(TRIM(I136))=0</formula>
    </cfRule>
  </conditionalFormatting>
  <conditionalFormatting sqref="H135:H136 H138">
    <cfRule type="cellIs" priority="911" operator="greaterThanOrEqual">
      <formula>1</formula>
    </cfRule>
  </conditionalFormatting>
  <conditionalFormatting sqref="H135:H136 H138">
    <cfRule type="cellIs" dxfId="509" priority="908" operator="greaterThanOrEqual">
      <formula>1</formula>
    </cfRule>
    <cfRule type="cellIs" dxfId="508" priority="909" operator="greaterThanOrEqual">
      <formula>1</formula>
    </cfRule>
    <cfRule type="cellIs" priority="910" operator="greaterThanOrEqual">
      <formula>1</formula>
    </cfRule>
  </conditionalFormatting>
  <conditionalFormatting sqref="D140:G140 H141:H142 I140:J140 K140:P142 D145:P145">
    <cfRule type="containsBlanks" dxfId="507" priority="905">
      <formula>LEN(TRIM(D140))=0</formula>
    </cfRule>
  </conditionalFormatting>
  <conditionalFormatting sqref="H141:H142 H145">
    <cfRule type="cellIs" dxfId="506" priority="904" operator="greaterThan">
      <formula>1</formula>
    </cfRule>
  </conditionalFormatting>
  <conditionalFormatting sqref="H141:H142 H145">
    <cfRule type="cellIs" dxfId="505" priority="902" operator="greaterThan">
      <formula>1</formula>
    </cfRule>
    <cfRule type="cellIs" dxfId="504" priority="903" operator="greaterThan">
      <formula>476</formula>
    </cfRule>
  </conditionalFormatting>
  <conditionalFormatting sqref="I141:J142">
    <cfRule type="containsBlanks" dxfId="503" priority="901">
      <formula>LEN(TRIM(I141))=0</formula>
    </cfRule>
  </conditionalFormatting>
  <conditionalFormatting sqref="H141:H142 H145">
    <cfRule type="cellIs" priority="900" operator="greaterThanOrEqual">
      <formula>1</formula>
    </cfRule>
  </conditionalFormatting>
  <conditionalFormatting sqref="H141:H142 H145">
    <cfRule type="cellIs" dxfId="502" priority="897" operator="greaterThanOrEqual">
      <formula>1</formula>
    </cfRule>
    <cfRule type="cellIs" dxfId="501" priority="898" operator="greaterThanOrEqual">
      <formula>1</formula>
    </cfRule>
    <cfRule type="cellIs" priority="899" operator="greaterThanOrEqual">
      <formula>1</formula>
    </cfRule>
  </conditionalFormatting>
  <conditionalFormatting sqref="D141:F141">
    <cfRule type="containsBlanks" dxfId="500" priority="896">
      <formula>LEN(TRIM(D141))=0</formula>
    </cfRule>
  </conditionalFormatting>
  <conditionalFormatting sqref="D142:F142">
    <cfRule type="containsBlanks" dxfId="499" priority="895">
      <formula>LEN(TRIM(D142))=0</formula>
    </cfRule>
  </conditionalFormatting>
  <conditionalFormatting sqref="D136:F136">
    <cfRule type="containsBlanks" dxfId="498" priority="894">
      <formula>LEN(TRIM(D136))=0</formula>
    </cfRule>
  </conditionalFormatting>
  <conditionalFormatting sqref="D137 F137:P137">
    <cfRule type="containsBlanks" dxfId="497" priority="893">
      <formula>LEN(TRIM(D137))=0</formula>
    </cfRule>
  </conditionalFormatting>
  <conditionalFormatting sqref="H137">
    <cfRule type="cellIs" dxfId="496" priority="892" operator="greaterThan">
      <formula>1</formula>
    </cfRule>
  </conditionalFormatting>
  <conditionalFormatting sqref="H137">
    <cfRule type="cellIs" dxfId="495" priority="890" operator="greaterThan">
      <formula>1</formula>
    </cfRule>
    <cfRule type="cellIs" dxfId="494" priority="891" operator="greaterThan">
      <formula>476</formula>
    </cfRule>
  </conditionalFormatting>
  <conditionalFormatting sqref="H137">
    <cfRule type="cellIs" priority="889" operator="greaterThanOrEqual">
      <formula>1</formula>
    </cfRule>
  </conditionalFormatting>
  <conditionalFormatting sqref="H137">
    <cfRule type="cellIs" dxfId="493" priority="886" operator="greaterThanOrEqual">
      <formula>1</formula>
    </cfRule>
    <cfRule type="cellIs" dxfId="492" priority="887" operator="greaterThanOrEqual">
      <formula>1</formula>
    </cfRule>
    <cfRule type="cellIs" priority="888" operator="greaterThanOrEqual">
      <formula>1</formula>
    </cfRule>
  </conditionalFormatting>
  <conditionalFormatting sqref="D146:P147 D157:P157">
    <cfRule type="containsBlanks" dxfId="491" priority="885">
      <formula>LEN(TRIM(D146))=0</formula>
    </cfRule>
  </conditionalFormatting>
  <conditionalFormatting sqref="H146:H147 H157">
    <cfRule type="cellIs" dxfId="490" priority="884" operator="greaterThan">
      <formula>1</formula>
    </cfRule>
  </conditionalFormatting>
  <conditionalFormatting sqref="H146:H147 H157">
    <cfRule type="cellIs" dxfId="489" priority="882" operator="greaterThan">
      <formula>1</formula>
    </cfRule>
    <cfRule type="cellIs" dxfId="488" priority="883" operator="greaterThan">
      <formula>476</formula>
    </cfRule>
  </conditionalFormatting>
  <conditionalFormatting sqref="H146:H147 H157">
    <cfRule type="cellIs" priority="881" operator="greaterThanOrEqual">
      <formula>1</formula>
    </cfRule>
  </conditionalFormatting>
  <conditionalFormatting sqref="H146:H147 H157">
    <cfRule type="cellIs" dxfId="487" priority="878" operator="greaterThanOrEqual">
      <formula>1</formula>
    </cfRule>
    <cfRule type="cellIs" dxfId="486" priority="879" operator="greaterThanOrEqual">
      <formula>1</formula>
    </cfRule>
    <cfRule type="cellIs" priority="880" operator="greaterThanOrEqual">
      <formula>1</formula>
    </cfRule>
  </conditionalFormatting>
  <conditionalFormatting sqref="H148">
    <cfRule type="cellIs" dxfId="485" priority="870" operator="greaterThanOrEqual">
      <formula>1</formula>
    </cfRule>
    <cfRule type="cellIs" dxfId="484" priority="871" operator="greaterThanOrEqual">
      <formula>1</formula>
    </cfRule>
    <cfRule type="cellIs" priority="872" operator="greaterThanOrEqual">
      <formula>1</formula>
    </cfRule>
  </conditionalFormatting>
  <conditionalFormatting sqref="F148:G148">
    <cfRule type="containsBlanks" dxfId="483" priority="877">
      <formula>LEN(TRIM(F148))=0</formula>
    </cfRule>
  </conditionalFormatting>
  <conditionalFormatting sqref="H148">
    <cfRule type="cellIs" dxfId="482" priority="876" operator="greaterThan">
      <formula>1</formula>
    </cfRule>
  </conditionalFormatting>
  <conditionalFormatting sqref="H148">
    <cfRule type="cellIs" dxfId="481" priority="874" operator="greaterThan">
      <formula>1</formula>
    </cfRule>
    <cfRule type="cellIs" dxfId="480" priority="875" operator="greaterThan">
      <formula>476</formula>
    </cfRule>
  </conditionalFormatting>
  <conditionalFormatting sqref="H148">
    <cfRule type="cellIs" priority="873" operator="greaterThanOrEqual">
      <formula>1</formula>
    </cfRule>
  </conditionalFormatting>
  <conditionalFormatting sqref="D153:G153 H154:H156 D156:G156 I156:J156 I153:J153 K153:P156">
    <cfRule type="containsBlanks" dxfId="479" priority="869">
      <formula>LEN(TRIM(D153))=0</formula>
    </cfRule>
  </conditionalFormatting>
  <conditionalFormatting sqref="H154:H156">
    <cfRule type="cellIs" dxfId="478" priority="868" operator="greaterThan">
      <formula>1</formula>
    </cfRule>
  </conditionalFormatting>
  <conditionalFormatting sqref="H154:H156">
    <cfRule type="cellIs" dxfId="477" priority="866" operator="greaterThan">
      <formula>1</formula>
    </cfRule>
    <cfRule type="cellIs" dxfId="476" priority="867" operator="greaterThan">
      <formula>476</formula>
    </cfRule>
  </conditionalFormatting>
  <conditionalFormatting sqref="I154:J155">
    <cfRule type="containsBlanks" dxfId="475" priority="865">
      <formula>LEN(TRIM(I154))=0</formula>
    </cfRule>
  </conditionalFormatting>
  <conditionalFormatting sqref="H154:H156">
    <cfRule type="cellIs" priority="864" operator="greaterThanOrEqual">
      <formula>1</formula>
    </cfRule>
  </conditionalFormatting>
  <conditionalFormatting sqref="H154:H156">
    <cfRule type="cellIs" dxfId="474" priority="861" operator="greaterThanOrEqual">
      <formula>1</formula>
    </cfRule>
    <cfRule type="cellIs" dxfId="473" priority="862" operator="greaterThanOrEqual">
      <formula>1</formula>
    </cfRule>
    <cfRule type="cellIs" priority="863" operator="greaterThanOrEqual">
      <formula>1</formula>
    </cfRule>
  </conditionalFormatting>
  <conditionalFormatting sqref="D154:F154">
    <cfRule type="containsBlanks" dxfId="472" priority="860">
      <formula>LEN(TRIM(D154))=0</formula>
    </cfRule>
  </conditionalFormatting>
  <conditionalFormatting sqref="D155:F155">
    <cfRule type="containsBlanks" dxfId="471" priority="859">
      <formula>LEN(TRIM(D155))=0</formula>
    </cfRule>
  </conditionalFormatting>
  <conditionalFormatting sqref="D162:P162 D158:P160">
    <cfRule type="containsBlanks" dxfId="470" priority="858">
      <formula>LEN(TRIM(D158))=0</formula>
    </cfRule>
  </conditionalFormatting>
  <conditionalFormatting sqref="H158:H160">
    <cfRule type="cellIs" dxfId="469" priority="857" operator="greaterThan">
      <formula>1</formula>
    </cfRule>
  </conditionalFormatting>
  <conditionalFormatting sqref="H158:H160">
    <cfRule type="cellIs" dxfId="468" priority="855" operator="greaterThan">
      <formula>1</formula>
    </cfRule>
    <cfRule type="cellIs" dxfId="467" priority="856" operator="greaterThan">
      <formula>476</formula>
    </cfRule>
  </conditionalFormatting>
  <conditionalFormatting sqref="H158:H160">
    <cfRule type="cellIs" priority="852" operator="greaterThanOrEqual">
      <formula>1</formula>
    </cfRule>
  </conditionalFormatting>
  <conditionalFormatting sqref="H158:H160">
    <cfRule type="cellIs" dxfId="466" priority="849" operator="greaterThanOrEqual">
      <formula>1</formula>
    </cfRule>
    <cfRule type="cellIs" dxfId="465" priority="850" operator="greaterThanOrEqual">
      <formula>1</formula>
    </cfRule>
    <cfRule type="cellIs" priority="851" operator="greaterThanOrEqual">
      <formula>1</formula>
    </cfRule>
  </conditionalFormatting>
  <conditionalFormatting sqref="D161:F161 H161:P161">
    <cfRule type="containsBlanks" dxfId="464" priority="848">
      <formula>LEN(TRIM(D161))=0</formula>
    </cfRule>
  </conditionalFormatting>
  <conditionalFormatting sqref="H161">
    <cfRule type="cellIs" dxfId="463" priority="847" operator="greaterThan">
      <formula>1</formula>
    </cfRule>
  </conditionalFormatting>
  <conditionalFormatting sqref="H161">
    <cfRule type="cellIs" dxfId="462" priority="845" operator="greaterThan">
      <formula>1</formula>
    </cfRule>
    <cfRule type="cellIs" dxfId="461" priority="846" operator="greaterThan">
      <formula>476</formula>
    </cfRule>
  </conditionalFormatting>
  <conditionalFormatting sqref="H161">
    <cfRule type="cellIs" priority="844" operator="greaterThanOrEqual">
      <formula>1</formula>
    </cfRule>
  </conditionalFormatting>
  <conditionalFormatting sqref="H161">
    <cfRule type="cellIs" dxfId="460" priority="841" operator="greaterThanOrEqual">
      <formula>1</formula>
    </cfRule>
    <cfRule type="cellIs" dxfId="459" priority="842" operator="greaterThanOrEqual">
      <formula>1</formula>
    </cfRule>
    <cfRule type="cellIs" priority="843" operator="greaterThanOrEqual">
      <formula>1</formula>
    </cfRule>
  </conditionalFormatting>
  <conditionalFormatting sqref="D167:P167">
    <cfRule type="containsBlanks" dxfId="458" priority="812">
      <formula>LEN(TRIM(D167))=0</formula>
    </cfRule>
  </conditionalFormatting>
  <conditionalFormatting sqref="H167">
    <cfRule type="cellIs" dxfId="457" priority="811" operator="greaterThan">
      <formula>1</formula>
    </cfRule>
  </conditionalFormatting>
  <conditionalFormatting sqref="H167">
    <cfRule type="cellIs" dxfId="456" priority="809" operator="greaterThan">
      <formula>1</formula>
    </cfRule>
    <cfRule type="cellIs" dxfId="455" priority="810" operator="greaterThan">
      <formula>476</formula>
    </cfRule>
  </conditionalFormatting>
  <conditionalFormatting sqref="H167">
    <cfRule type="cellIs" priority="808" operator="greaterThanOrEqual">
      <formula>1</formula>
    </cfRule>
  </conditionalFormatting>
  <conditionalFormatting sqref="H167">
    <cfRule type="cellIs" dxfId="454" priority="805" operator="greaterThanOrEqual">
      <formula>1</formula>
    </cfRule>
    <cfRule type="cellIs" dxfId="453" priority="806" operator="greaterThanOrEqual">
      <formula>1</formula>
    </cfRule>
    <cfRule type="cellIs" priority="807" operator="greaterThanOrEqual">
      <formula>1</formula>
    </cfRule>
  </conditionalFormatting>
  <conditionalFormatting sqref="H163">
    <cfRule type="cellIs" dxfId="452" priority="797" operator="greaterThanOrEqual">
      <formula>1</formula>
    </cfRule>
    <cfRule type="cellIs" dxfId="451" priority="798" operator="greaterThanOrEqual">
      <formula>1</formula>
    </cfRule>
    <cfRule type="cellIs" priority="799" operator="greaterThanOrEqual">
      <formula>1</formula>
    </cfRule>
  </conditionalFormatting>
  <conditionalFormatting sqref="F163:G163">
    <cfRule type="containsBlanks" dxfId="450" priority="804">
      <formula>LEN(TRIM(F163))=0</formula>
    </cfRule>
  </conditionalFormatting>
  <conditionalFormatting sqref="H163">
    <cfRule type="cellIs" dxfId="449" priority="803" operator="greaterThan">
      <formula>1</formula>
    </cfRule>
  </conditionalFormatting>
  <conditionalFormatting sqref="H163">
    <cfRule type="cellIs" dxfId="448" priority="801" operator="greaterThan">
      <formula>1</formula>
    </cfRule>
    <cfRule type="cellIs" dxfId="447" priority="802" operator="greaterThan">
      <formula>476</formula>
    </cfRule>
  </conditionalFormatting>
  <conditionalFormatting sqref="H163">
    <cfRule type="cellIs" priority="800" operator="greaterThanOrEqual">
      <formula>1</formula>
    </cfRule>
  </conditionalFormatting>
  <conditionalFormatting sqref="D164:G164 D166 I166:J166 I164:J164 F166:G166">
    <cfRule type="containsBlanks" dxfId="446" priority="796">
      <formula>LEN(TRIM(D164))=0</formula>
    </cfRule>
  </conditionalFormatting>
  <conditionalFormatting sqref="D165:G165">
    <cfRule type="containsBlanks" dxfId="445" priority="786">
      <formula>LEN(TRIM(D165))=0</formula>
    </cfRule>
  </conditionalFormatting>
  <conditionalFormatting sqref="D172:P172">
    <cfRule type="containsBlanks" dxfId="444" priority="785">
      <formula>LEN(TRIM(D172))=0</formula>
    </cfRule>
  </conditionalFormatting>
  <conditionalFormatting sqref="H172">
    <cfRule type="cellIs" dxfId="443" priority="784" operator="greaterThan">
      <formula>1</formula>
    </cfRule>
  </conditionalFormatting>
  <conditionalFormatting sqref="H172">
    <cfRule type="cellIs" dxfId="442" priority="782" operator="greaterThan">
      <formula>1</formula>
    </cfRule>
    <cfRule type="cellIs" dxfId="441" priority="783" operator="greaterThan">
      <formula>476</formula>
    </cfRule>
  </conditionalFormatting>
  <conditionalFormatting sqref="H172">
    <cfRule type="cellIs" priority="781" operator="greaterThanOrEqual">
      <formula>1</formula>
    </cfRule>
  </conditionalFormatting>
  <conditionalFormatting sqref="H172">
    <cfRule type="cellIs" dxfId="440" priority="778" operator="greaterThanOrEqual">
      <formula>1</formula>
    </cfRule>
    <cfRule type="cellIs" dxfId="439" priority="779" operator="greaterThanOrEqual">
      <formula>1</formula>
    </cfRule>
    <cfRule type="cellIs" priority="780" operator="greaterThanOrEqual">
      <formula>1</formula>
    </cfRule>
  </conditionalFormatting>
  <conditionalFormatting sqref="D168:G168 H168:H171 D171:G171 I171:J171 I168:J168 K168:P171">
    <cfRule type="containsBlanks" dxfId="438" priority="777">
      <formula>LEN(TRIM(D168))=0</formula>
    </cfRule>
  </conditionalFormatting>
  <conditionalFormatting sqref="H168:H171">
    <cfRule type="cellIs" dxfId="437" priority="776" operator="greaterThan">
      <formula>1</formula>
    </cfRule>
  </conditionalFormatting>
  <conditionalFormatting sqref="H168:H171">
    <cfRule type="cellIs" dxfId="436" priority="774" operator="greaterThan">
      <formula>1</formula>
    </cfRule>
    <cfRule type="cellIs" dxfId="435" priority="775" operator="greaterThan">
      <formula>476</formula>
    </cfRule>
  </conditionalFormatting>
  <conditionalFormatting sqref="I169:J170">
    <cfRule type="containsBlanks" dxfId="434" priority="773">
      <formula>LEN(TRIM(I169))=0</formula>
    </cfRule>
  </conditionalFormatting>
  <conditionalFormatting sqref="H168:H171">
    <cfRule type="cellIs" priority="772" operator="greaterThanOrEqual">
      <formula>1</formula>
    </cfRule>
  </conditionalFormatting>
  <conditionalFormatting sqref="H168:H171">
    <cfRule type="cellIs" dxfId="433" priority="769" operator="greaterThanOrEqual">
      <formula>1</formula>
    </cfRule>
    <cfRule type="cellIs" dxfId="432" priority="770" operator="greaterThanOrEqual">
      <formula>1</formula>
    </cfRule>
    <cfRule type="cellIs" priority="771" operator="greaterThanOrEqual">
      <formula>1</formula>
    </cfRule>
  </conditionalFormatting>
  <conditionalFormatting sqref="D169:G169">
    <cfRule type="containsBlanks" dxfId="431" priority="768">
      <formula>LEN(TRIM(D169))=0</formula>
    </cfRule>
  </conditionalFormatting>
  <conditionalFormatting sqref="D170:G170">
    <cfRule type="containsBlanks" dxfId="430" priority="767">
      <formula>LEN(TRIM(D170))=0</formula>
    </cfRule>
  </conditionalFormatting>
  <conditionalFormatting sqref="H149:H151 K149:P151 I150:J150">
    <cfRule type="containsBlanks" dxfId="429" priority="766">
      <formula>LEN(TRIM(H149))=0</formula>
    </cfRule>
  </conditionalFormatting>
  <conditionalFormatting sqref="H149:H151">
    <cfRule type="cellIs" dxfId="428" priority="765" operator="greaterThan">
      <formula>1</formula>
    </cfRule>
  </conditionalFormatting>
  <conditionalFormatting sqref="H149:H151">
    <cfRule type="cellIs" dxfId="427" priority="763" operator="greaterThan">
      <formula>1</formula>
    </cfRule>
    <cfRule type="cellIs" dxfId="426" priority="764" operator="greaterThan">
      <formula>476</formula>
    </cfRule>
  </conditionalFormatting>
  <conditionalFormatting sqref="H149:H151">
    <cfRule type="cellIs" priority="762" operator="greaterThanOrEqual">
      <formula>1</formula>
    </cfRule>
  </conditionalFormatting>
  <conditionalFormatting sqref="H149:H151">
    <cfRule type="cellIs" dxfId="425" priority="759" operator="greaterThanOrEqual">
      <formula>1</formula>
    </cfRule>
    <cfRule type="cellIs" dxfId="424" priority="760" operator="greaterThanOrEqual">
      <formula>1</formula>
    </cfRule>
    <cfRule type="cellIs" priority="761" operator="greaterThanOrEqual">
      <formula>1</formula>
    </cfRule>
  </conditionalFormatting>
  <conditionalFormatting sqref="D152:P152">
    <cfRule type="containsBlanks" dxfId="423" priority="758">
      <formula>LEN(TRIM(D152))=0</formula>
    </cfRule>
  </conditionalFormatting>
  <conditionalFormatting sqref="H152">
    <cfRule type="cellIs" dxfId="422" priority="757" operator="greaterThan">
      <formula>1</formula>
    </cfRule>
  </conditionalFormatting>
  <conditionalFormatting sqref="H152">
    <cfRule type="cellIs" dxfId="421" priority="755" operator="greaterThan">
      <formula>1</formula>
    </cfRule>
    <cfRule type="cellIs" dxfId="420" priority="756" operator="greaterThan">
      <formula>476</formula>
    </cfRule>
  </conditionalFormatting>
  <conditionalFormatting sqref="H152">
    <cfRule type="cellIs" priority="754" operator="greaterThanOrEqual">
      <formula>1</formula>
    </cfRule>
  </conditionalFormatting>
  <conditionalFormatting sqref="H152">
    <cfRule type="cellIs" dxfId="419" priority="751" operator="greaterThanOrEqual">
      <formula>1</formula>
    </cfRule>
    <cfRule type="cellIs" dxfId="418" priority="752" operator="greaterThanOrEqual">
      <formula>1</formula>
    </cfRule>
    <cfRule type="cellIs" priority="753" operator="greaterThanOrEqual">
      <formula>1</formula>
    </cfRule>
  </conditionalFormatting>
  <conditionalFormatting sqref="D149:G149 D151 I151:J151 I149:J149 F151:G151">
    <cfRule type="containsBlanks" dxfId="417" priority="750">
      <formula>LEN(TRIM(D149))=0</formula>
    </cfRule>
  </conditionalFormatting>
  <conditionalFormatting sqref="D150:G150">
    <cfRule type="containsBlanks" dxfId="416" priority="749">
      <formula>LEN(TRIM(D150))=0</formula>
    </cfRule>
  </conditionalFormatting>
  <conditionalFormatting sqref="G154">
    <cfRule type="containsBlanks" dxfId="415" priority="748">
      <formula>LEN(TRIM(G154))=0</formula>
    </cfRule>
  </conditionalFormatting>
  <conditionalFormatting sqref="G155">
    <cfRule type="containsBlanks" dxfId="414" priority="747">
      <formula>LEN(TRIM(G155))=0</formula>
    </cfRule>
  </conditionalFormatting>
  <conditionalFormatting sqref="G136">
    <cfRule type="containsBlanks" dxfId="413" priority="746">
      <formula>LEN(TRIM(G136))=0</formula>
    </cfRule>
  </conditionalFormatting>
  <conditionalFormatting sqref="G141">
    <cfRule type="containsBlanks" dxfId="412" priority="744">
      <formula>LEN(TRIM(G141))=0</formula>
    </cfRule>
  </conditionalFormatting>
  <conditionalFormatting sqref="G142">
    <cfRule type="containsBlanks" dxfId="411" priority="743">
      <formula>LEN(TRIM(G142))=0</formula>
    </cfRule>
  </conditionalFormatting>
  <conditionalFormatting sqref="D143 F143:P143">
    <cfRule type="containsBlanks" dxfId="410" priority="742">
      <formula>LEN(TRIM(D143))=0</formula>
    </cfRule>
  </conditionalFormatting>
  <conditionalFormatting sqref="H143">
    <cfRule type="cellIs" dxfId="409" priority="741" operator="greaterThan">
      <formula>1</formula>
    </cfRule>
  </conditionalFormatting>
  <conditionalFormatting sqref="H143">
    <cfRule type="cellIs" dxfId="408" priority="739" operator="greaterThan">
      <formula>1</formula>
    </cfRule>
    <cfRule type="cellIs" dxfId="407" priority="740" operator="greaterThan">
      <formula>476</formula>
    </cfRule>
  </conditionalFormatting>
  <conditionalFormatting sqref="H143">
    <cfRule type="cellIs" priority="738" operator="greaterThanOrEqual">
      <formula>1</formula>
    </cfRule>
  </conditionalFormatting>
  <conditionalFormatting sqref="H143">
    <cfRule type="cellIs" dxfId="406" priority="735" operator="greaterThanOrEqual">
      <formula>1</formula>
    </cfRule>
    <cfRule type="cellIs" dxfId="405" priority="736" operator="greaterThanOrEqual">
      <formula>1</formula>
    </cfRule>
    <cfRule type="cellIs" priority="737" operator="greaterThanOrEqual">
      <formula>1</formula>
    </cfRule>
  </conditionalFormatting>
  <conditionalFormatting sqref="D144:P144">
    <cfRule type="containsBlanks" dxfId="404" priority="734">
      <formula>LEN(TRIM(D144))=0</formula>
    </cfRule>
  </conditionalFormatting>
  <conditionalFormatting sqref="H144">
    <cfRule type="cellIs" dxfId="403" priority="733" operator="greaterThan">
      <formula>1</formula>
    </cfRule>
  </conditionalFormatting>
  <conditionalFormatting sqref="H144">
    <cfRule type="cellIs" dxfId="402" priority="731" operator="greaterThan">
      <formula>1</formula>
    </cfRule>
    <cfRule type="cellIs" dxfId="401" priority="732" operator="greaterThan">
      <formula>476</formula>
    </cfRule>
  </conditionalFormatting>
  <conditionalFormatting sqref="H144">
    <cfRule type="cellIs" priority="730" operator="greaterThanOrEqual">
      <formula>1</formula>
    </cfRule>
  </conditionalFormatting>
  <conditionalFormatting sqref="H144">
    <cfRule type="cellIs" dxfId="400" priority="727" operator="greaterThanOrEqual">
      <formula>1</formula>
    </cfRule>
    <cfRule type="cellIs" dxfId="399" priority="728" operator="greaterThanOrEqual">
      <formula>1</formula>
    </cfRule>
    <cfRule type="cellIs" priority="729" operator="greaterThanOrEqual">
      <formula>1</formula>
    </cfRule>
  </conditionalFormatting>
  <conditionalFormatting sqref="H140">
    <cfRule type="containsBlanks" dxfId="398" priority="702">
      <formula>LEN(TRIM(H140))=0</formula>
    </cfRule>
  </conditionalFormatting>
  <conditionalFormatting sqref="H140">
    <cfRule type="cellIs" dxfId="397" priority="701" operator="greaterThan">
      <formula>1</formula>
    </cfRule>
  </conditionalFormatting>
  <conditionalFormatting sqref="H140">
    <cfRule type="cellIs" dxfId="396" priority="699" operator="greaterThan">
      <formula>1</formula>
    </cfRule>
    <cfRule type="cellIs" dxfId="395" priority="700" operator="greaterThan">
      <formula>476</formula>
    </cfRule>
  </conditionalFormatting>
  <conditionalFormatting sqref="H140">
    <cfRule type="cellIs" priority="698" operator="greaterThanOrEqual">
      <formula>1</formula>
    </cfRule>
  </conditionalFormatting>
  <conditionalFormatting sqref="H140">
    <cfRule type="cellIs" dxfId="394" priority="695" operator="greaterThanOrEqual">
      <formula>1</formula>
    </cfRule>
    <cfRule type="cellIs" dxfId="393" priority="696" operator="greaterThanOrEqual">
      <formula>1</formula>
    </cfRule>
    <cfRule type="cellIs" priority="697" operator="greaterThanOrEqual">
      <formula>1</formula>
    </cfRule>
  </conditionalFormatting>
  <conditionalFormatting sqref="G161">
    <cfRule type="containsBlanks" dxfId="392" priority="694">
      <formula>LEN(TRIM(G161))=0</formula>
    </cfRule>
  </conditionalFormatting>
  <conditionalFormatting sqref="H120">
    <cfRule type="cellIs" dxfId="391" priority="678" operator="greaterThanOrEqual">
      <formula>1</formula>
    </cfRule>
    <cfRule type="cellIs" dxfId="390" priority="679" operator="greaterThanOrEqual">
      <formula>1</formula>
    </cfRule>
    <cfRule type="cellIs" priority="680" operator="greaterThanOrEqual">
      <formula>1</formula>
    </cfRule>
  </conditionalFormatting>
  <conditionalFormatting sqref="F120:G120">
    <cfRule type="containsBlanks" dxfId="389" priority="685">
      <formula>LEN(TRIM(F120))=0</formula>
    </cfRule>
  </conditionalFormatting>
  <conditionalFormatting sqref="H120">
    <cfRule type="cellIs" dxfId="388" priority="684" operator="greaterThan">
      <formula>1</formula>
    </cfRule>
  </conditionalFormatting>
  <conditionalFormatting sqref="H120">
    <cfRule type="cellIs" dxfId="387" priority="682" operator="greaterThan">
      <formula>1</formula>
    </cfRule>
    <cfRule type="cellIs" dxfId="386" priority="683" operator="greaterThan">
      <formula>476</formula>
    </cfRule>
  </conditionalFormatting>
  <conditionalFormatting sqref="H120">
    <cfRule type="cellIs" priority="681" operator="greaterThanOrEqual">
      <formula>1</formula>
    </cfRule>
  </conditionalFormatting>
  <conditionalFormatting sqref="E151">
    <cfRule type="containsBlanks" dxfId="385" priority="602">
      <formula>LEN(TRIM(E151))=0</formula>
    </cfRule>
  </conditionalFormatting>
  <conditionalFormatting sqref="E166">
    <cfRule type="containsBlanks" dxfId="384" priority="601">
      <formula>LEN(TRIM(E166))=0</formula>
    </cfRule>
  </conditionalFormatting>
  <conditionalFormatting sqref="G130">
    <cfRule type="containsBlanks" dxfId="383" priority="610">
      <formula>LEN(TRIM(G130))=0</formula>
    </cfRule>
  </conditionalFormatting>
  <conditionalFormatting sqref="G131">
    <cfRule type="containsBlanks" dxfId="382" priority="609">
      <formula>LEN(TRIM(G131))=0</formula>
    </cfRule>
  </conditionalFormatting>
  <conditionalFormatting sqref="G122">
    <cfRule type="containsBlanks" dxfId="381" priority="606">
      <formula>LEN(TRIM(G122))=0</formula>
    </cfRule>
  </conditionalFormatting>
  <conditionalFormatting sqref="G123">
    <cfRule type="containsBlanks" dxfId="380" priority="605">
      <formula>LEN(TRIM(G123))=0</formula>
    </cfRule>
  </conditionalFormatting>
  <conditionalFormatting sqref="E137">
    <cfRule type="containsBlanks" dxfId="379" priority="604">
      <formula>LEN(TRIM(E137))=0</formula>
    </cfRule>
  </conditionalFormatting>
  <conditionalFormatting sqref="E143">
    <cfRule type="containsBlanks" dxfId="378" priority="603">
      <formula>LEN(TRIM(E143))=0</formula>
    </cfRule>
  </conditionalFormatting>
  <conditionalFormatting sqref="D92:P92">
    <cfRule type="containsBlanks" dxfId="377" priority="600">
      <formula>LEN(TRIM(D92))=0</formula>
    </cfRule>
  </conditionalFormatting>
  <conditionalFormatting sqref="H92">
    <cfRule type="cellIs" dxfId="376" priority="599" operator="greaterThan">
      <formula>1</formula>
    </cfRule>
  </conditionalFormatting>
  <conditionalFormatting sqref="H92">
    <cfRule type="cellIs" dxfId="375" priority="597" operator="greaterThan">
      <formula>1</formula>
    </cfRule>
    <cfRule type="cellIs" dxfId="374" priority="598" operator="greaterThan">
      <formula>476</formula>
    </cfRule>
  </conditionalFormatting>
  <conditionalFormatting sqref="H92">
    <cfRule type="cellIs" priority="596" operator="greaterThanOrEqual">
      <formula>1</formula>
    </cfRule>
  </conditionalFormatting>
  <conditionalFormatting sqref="H92">
    <cfRule type="cellIs" dxfId="373" priority="593" operator="greaterThanOrEqual">
      <formula>1</formula>
    </cfRule>
    <cfRule type="cellIs" dxfId="372" priority="594" operator="greaterThanOrEqual">
      <formula>1</formula>
    </cfRule>
    <cfRule type="cellIs" priority="595" operator="greaterThanOrEqual">
      <formula>1</formula>
    </cfRule>
  </conditionalFormatting>
  <conditionalFormatting sqref="G93">
    <cfRule type="containsBlanks" dxfId="371" priority="592">
      <formula>LEN(TRIM(G93))=0</formula>
    </cfRule>
  </conditionalFormatting>
  <conditionalFormatting sqref="D94:P95">
    <cfRule type="containsBlanks" dxfId="370" priority="591">
      <formula>LEN(TRIM(D94))=0</formula>
    </cfRule>
  </conditionalFormatting>
  <conditionalFormatting sqref="H94:H95">
    <cfRule type="cellIs" dxfId="369" priority="590" operator="greaterThan">
      <formula>1</formula>
    </cfRule>
  </conditionalFormatting>
  <conditionalFormatting sqref="H94:H95">
    <cfRule type="cellIs" dxfId="368" priority="588" operator="greaterThan">
      <formula>1</formula>
    </cfRule>
    <cfRule type="cellIs" dxfId="367" priority="589" operator="greaterThan">
      <formula>476</formula>
    </cfRule>
  </conditionalFormatting>
  <conditionalFormatting sqref="H94:H95">
    <cfRule type="cellIs" priority="587" operator="greaterThanOrEqual">
      <formula>1</formula>
    </cfRule>
  </conditionalFormatting>
  <conditionalFormatting sqref="H94:H95">
    <cfRule type="cellIs" dxfId="366" priority="584" operator="greaterThanOrEqual">
      <formula>1</formula>
    </cfRule>
    <cfRule type="cellIs" dxfId="365" priority="585" operator="greaterThanOrEqual">
      <formula>1</formula>
    </cfRule>
    <cfRule type="cellIs" priority="586" operator="greaterThanOrEqual">
      <formula>1</formula>
    </cfRule>
  </conditionalFormatting>
  <conditionalFormatting sqref="D96:P96">
    <cfRule type="containsBlanks" dxfId="364" priority="583">
      <formula>LEN(TRIM(D96))=0</formula>
    </cfRule>
  </conditionalFormatting>
  <conditionalFormatting sqref="H96">
    <cfRule type="cellIs" dxfId="363" priority="582" operator="greaterThan">
      <formula>1</formula>
    </cfRule>
  </conditionalFormatting>
  <conditionalFormatting sqref="H96">
    <cfRule type="cellIs" dxfId="362" priority="580" operator="greaterThan">
      <formula>1</formula>
    </cfRule>
    <cfRule type="cellIs" dxfId="361" priority="581" operator="greaterThan">
      <formula>476</formula>
    </cfRule>
  </conditionalFormatting>
  <conditionalFormatting sqref="H96">
    <cfRule type="cellIs" priority="579" operator="greaterThanOrEqual">
      <formula>1</formula>
    </cfRule>
  </conditionalFormatting>
  <conditionalFormatting sqref="H96">
    <cfRule type="cellIs" dxfId="360" priority="576" operator="greaterThanOrEqual">
      <formula>1</formula>
    </cfRule>
    <cfRule type="cellIs" dxfId="359" priority="577" operator="greaterThanOrEqual">
      <formula>1</formula>
    </cfRule>
    <cfRule type="cellIs" priority="578" operator="greaterThanOrEqual">
      <formula>1</formula>
    </cfRule>
  </conditionalFormatting>
  <conditionalFormatting sqref="D100:F100 H100:P100">
    <cfRule type="containsBlanks" dxfId="358" priority="575">
      <formula>LEN(TRIM(D100))=0</formula>
    </cfRule>
  </conditionalFormatting>
  <conditionalFormatting sqref="H100">
    <cfRule type="cellIs" dxfId="357" priority="574" operator="greaterThan">
      <formula>1</formula>
    </cfRule>
  </conditionalFormatting>
  <conditionalFormatting sqref="H100">
    <cfRule type="cellIs" dxfId="356" priority="573" operator="greaterThan">
      <formula>1</formula>
    </cfRule>
  </conditionalFormatting>
  <conditionalFormatting sqref="H100">
    <cfRule type="cellIs" priority="572" operator="greaterThanOrEqual">
      <formula>1</formula>
    </cfRule>
  </conditionalFormatting>
  <conditionalFormatting sqref="H100">
    <cfRule type="cellIs" dxfId="355" priority="569" operator="greaterThanOrEqual">
      <formula>1</formula>
    </cfRule>
    <cfRule type="cellIs" dxfId="354" priority="570" operator="greaterThanOrEqual">
      <formula>1</formula>
    </cfRule>
    <cfRule type="cellIs" priority="571" operator="greaterThanOrEqual">
      <formula>1</formula>
    </cfRule>
  </conditionalFormatting>
  <conditionalFormatting sqref="D99:P99">
    <cfRule type="containsBlanks" dxfId="353" priority="568">
      <formula>LEN(TRIM(D99))=0</formula>
    </cfRule>
  </conditionalFormatting>
  <conditionalFormatting sqref="H99">
    <cfRule type="cellIs" dxfId="352" priority="567" operator="greaterThan">
      <formula>1</formula>
    </cfRule>
  </conditionalFormatting>
  <conditionalFormatting sqref="H99">
    <cfRule type="cellIs" dxfId="351" priority="565" operator="greaterThan">
      <formula>1</formula>
    </cfRule>
    <cfRule type="cellIs" dxfId="350" priority="566" operator="greaterThan">
      <formula>476</formula>
    </cfRule>
  </conditionalFormatting>
  <conditionalFormatting sqref="H99">
    <cfRule type="cellIs" priority="564" operator="greaterThanOrEqual">
      <formula>1</formula>
    </cfRule>
  </conditionalFormatting>
  <conditionalFormatting sqref="H99">
    <cfRule type="cellIs" dxfId="349" priority="561" operator="greaterThanOrEqual">
      <formula>1</formula>
    </cfRule>
    <cfRule type="cellIs" dxfId="348" priority="562" operator="greaterThanOrEqual">
      <formula>1</formula>
    </cfRule>
    <cfRule type="cellIs" priority="563" operator="greaterThanOrEqual">
      <formula>1</formula>
    </cfRule>
  </conditionalFormatting>
  <conditionalFormatting sqref="G100">
    <cfRule type="containsBlanks" dxfId="347" priority="560">
      <formula>LEN(TRIM(G100))=0</formula>
    </cfRule>
  </conditionalFormatting>
  <conditionalFormatting sqref="D101:P102">
    <cfRule type="containsBlanks" dxfId="346" priority="559">
      <formula>LEN(TRIM(D101))=0</formula>
    </cfRule>
  </conditionalFormatting>
  <conditionalFormatting sqref="H101:H102">
    <cfRule type="cellIs" dxfId="345" priority="558" operator="greaterThan">
      <formula>1</formula>
    </cfRule>
  </conditionalFormatting>
  <conditionalFormatting sqref="H101:H102">
    <cfRule type="cellIs" dxfId="344" priority="556" operator="greaterThan">
      <formula>1</formula>
    </cfRule>
    <cfRule type="cellIs" dxfId="343" priority="557" operator="greaterThan">
      <formula>476</formula>
    </cfRule>
  </conditionalFormatting>
  <conditionalFormatting sqref="H101:H102">
    <cfRule type="cellIs" priority="555" operator="greaterThanOrEqual">
      <formula>1</formula>
    </cfRule>
  </conditionalFormatting>
  <conditionalFormatting sqref="H101:H102">
    <cfRule type="cellIs" dxfId="342" priority="552" operator="greaterThanOrEqual">
      <formula>1</formula>
    </cfRule>
    <cfRule type="cellIs" dxfId="341" priority="553" operator="greaterThanOrEqual">
      <formula>1</formula>
    </cfRule>
    <cfRule type="cellIs" priority="554" operator="greaterThanOrEqual">
      <formula>1</formula>
    </cfRule>
  </conditionalFormatting>
  <conditionalFormatting sqref="D103:P104">
    <cfRule type="containsBlanks" dxfId="340" priority="551">
      <formula>LEN(TRIM(D103))=0</formula>
    </cfRule>
  </conditionalFormatting>
  <conditionalFormatting sqref="H103:H104">
    <cfRule type="cellIs" dxfId="339" priority="550" operator="greaterThan">
      <formula>1</formula>
    </cfRule>
  </conditionalFormatting>
  <conditionalFormatting sqref="H103:H104">
    <cfRule type="cellIs" dxfId="338" priority="548" operator="greaterThan">
      <formula>1</formula>
    </cfRule>
    <cfRule type="cellIs" dxfId="337" priority="549" operator="greaterThan">
      <formula>476</formula>
    </cfRule>
  </conditionalFormatting>
  <conditionalFormatting sqref="H103:H104">
    <cfRule type="cellIs" priority="547" operator="greaterThanOrEqual">
      <formula>1</formula>
    </cfRule>
  </conditionalFormatting>
  <conditionalFormatting sqref="H103:H104">
    <cfRule type="cellIs" dxfId="336" priority="544" operator="greaterThanOrEqual">
      <formula>1</formula>
    </cfRule>
    <cfRule type="cellIs" dxfId="335" priority="545" operator="greaterThanOrEqual">
      <formula>1</formula>
    </cfRule>
    <cfRule type="cellIs" priority="546" operator="greaterThanOrEqual">
      <formula>1</formula>
    </cfRule>
  </conditionalFormatting>
  <conditionalFormatting sqref="D105:G105 H106:H107 I105:J105 K105:P107 D110:P110">
    <cfRule type="containsBlanks" dxfId="334" priority="543">
      <formula>LEN(TRIM(D105))=0</formula>
    </cfRule>
  </conditionalFormatting>
  <conditionalFormatting sqref="H106:H107 H110">
    <cfRule type="cellIs" dxfId="333" priority="542" operator="greaterThan">
      <formula>1</formula>
    </cfRule>
  </conditionalFormatting>
  <conditionalFormatting sqref="H106:H107 H110">
    <cfRule type="cellIs" dxfId="332" priority="540" operator="greaterThan">
      <formula>1</formula>
    </cfRule>
    <cfRule type="cellIs" dxfId="331" priority="541" operator="greaterThan">
      <formula>476</formula>
    </cfRule>
  </conditionalFormatting>
  <conditionalFormatting sqref="I106:J107">
    <cfRule type="containsBlanks" dxfId="330" priority="539">
      <formula>LEN(TRIM(I106))=0</formula>
    </cfRule>
  </conditionalFormatting>
  <conditionalFormatting sqref="H106:H107 H110">
    <cfRule type="cellIs" priority="538" operator="greaterThanOrEqual">
      <formula>1</formula>
    </cfRule>
  </conditionalFormatting>
  <conditionalFormatting sqref="H106:H107 H110">
    <cfRule type="cellIs" dxfId="329" priority="535" operator="greaterThanOrEqual">
      <formula>1</formula>
    </cfRule>
    <cfRule type="cellIs" dxfId="328" priority="536" operator="greaterThanOrEqual">
      <formula>1</formula>
    </cfRule>
    <cfRule type="cellIs" priority="537" operator="greaterThanOrEqual">
      <formula>1</formula>
    </cfRule>
  </conditionalFormatting>
  <conditionalFormatting sqref="D106:F106">
    <cfRule type="containsBlanks" dxfId="327" priority="534">
      <formula>LEN(TRIM(D106))=0</formula>
    </cfRule>
  </conditionalFormatting>
  <conditionalFormatting sqref="D107:F107">
    <cfRule type="containsBlanks" dxfId="326" priority="533">
      <formula>LEN(TRIM(D107))=0</formula>
    </cfRule>
  </conditionalFormatting>
  <conditionalFormatting sqref="D111:P112">
    <cfRule type="containsBlanks" dxfId="325" priority="532">
      <formula>LEN(TRIM(D111))=0</formula>
    </cfRule>
  </conditionalFormatting>
  <conditionalFormatting sqref="H111:H112">
    <cfRule type="cellIs" dxfId="324" priority="531" operator="greaterThan">
      <formula>1</formula>
    </cfRule>
  </conditionalFormatting>
  <conditionalFormatting sqref="H111:H112">
    <cfRule type="cellIs" dxfId="323" priority="529" operator="greaterThan">
      <formula>1</formula>
    </cfRule>
    <cfRule type="cellIs" dxfId="322" priority="530" operator="greaterThan">
      <formula>476</formula>
    </cfRule>
  </conditionalFormatting>
  <conditionalFormatting sqref="H111:H112">
    <cfRule type="cellIs" priority="528" operator="greaterThanOrEqual">
      <formula>1</formula>
    </cfRule>
  </conditionalFormatting>
  <conditionalFormatting sqref="H111:H112">
    <cfRule type="cellIs" dxfId="321" priority="525" operator="greaterThanOrEqual">
      <formula>1</formula>
    </cfRule>
    <cfRule type="cellIs" dxfId="320" priority="526" operator="greaterThanOrEqual">
      <formula>1</formula>
    </cfRule>
    <cfRule type="cellIs" priority="527" operator="greaterThanOrEqual">
      <formula>1</formula>
    </cfRule>
  </conditionalFormatting>
  <conditionalFormatting sqref="G106">
    <cfRule type="containsBlanks" dxfId="319" priority="524">
      <formula>LEN(TRIM(G106))=0</formula>
    </cfRule>
  </conditionalFormatting>
  <conditionalFormatting sqref="G107">
    <cfRule type="containsBlanks" dxfId="318" priority="523">
      <formula>LEN(TRIM(G107))=0</formula>
    </cfRule>
  </conditionalFormatting>
  <conditionalFormatting sqref="D108 F108:P108">
    <cfRule type="containsBlanks" dxfId="317" priority="522">
      <formula>LEN(TRIM(D108))=0</formula>
    </cfRule>
  </conditionalFormatting>
  <conditionalFormatting sqref="H108">
    <cfRule type="cellIs" dxfId="316" priority="521" operator="greaterThan">
      <formula>1</formula>
    </cfRule>
  </conditionalFormatting>
  <conditionalFormatting sqref="H108">
    <cfRule type="cellIs" dxfId="315" priority="519" operator="greaterThan">
      <formula>1</formula>
    </cfRule>
    <cfRule type="cellIs" dxfId="314" priority="520" operator="greaterThan">
      <formula>476</formula>
    </cfRule>
  </conditionalFormatting>
  <conditionalFormatting sqref="H108">
    <cfRule type="cellIs" priority="518" operator="greaterThanOrEqual">
      <formula>1</formula>
    </cfRule>
  </conditionalFormatting>
  <conditionalFormatting sqref="H108">
    <cfRule type="cellIs" dxfId="313" priority="515" operator="greaterThanOrEqual">
      <formula>1</formula>
    </cfRule>
    <cfRule type="cellIs" dxfId="312" priority="516" operator="greaterThanOrEqual">
      <formula>1</formula>
    </cfRule>
    <cfRule type="cellIs" priority="517" operator="greaterThanOrEqual">
      <formula>1</formula>
    </cfRule>
  </conditionalFormatting>
  <conditionalFormatting sqref="D109:P109">
    <cfRule type="containsBlanks" dxfId="311" priority="514">
      <formula>LEN(TRIM(D109))=0</formula>
    </cfRule>
  </conditionalFormatting>
  <conditionalFormatting sqref="H109">
    <cfRule type="cellIs" dxfId="310" priority="513" operator="greaterThan">
      <formula>1</formula>
    </cfRule>
  </conditionalFormatting>
  <conditionalFormatting sqref="H109">
    <cfRule type="cellIs" dxfId="309" priority="511" operator="greaterThan">
      <formula>1</formula>
    </cfRule>
    <cfRule type="cellIs" dxfId="308" priority="512" operator="greaterThan">
      <formula>476</formula>
    </cfRule>
  </conditionalFormatting>
  <conditionalFormatting sqref="H109">
    <cfRule type="cellIs" priority="510" operator="greaterThanOrEqual">
      <formula>1</formula>
    </cfRule>
  </conditionalFormatting>
  <conditionalFormatting sqref="H109">
    <cfRule type="cellIs" dxfId="307" priority="507" operator="greaterThanOrEqual">
      <formula>1</formula>
    </cfRule>
    <cfRule type="cellIs" dxfId="306" priority="508" operator="greaterThanOrEqual">
      <formula>1</formula>
    </cfRule>
    <cfRule type="cellIs" priority="509" operator="greaterThanOrEqual">
      <formula>1</formula>
    </cfRule>
  </conditionalFormatting>
  <conditionalFormatting sqref="H105">
    <cfRule type="containsBlanks" dxfId="305" priority="506">
      <formula>LEN(TRIM(H105))=0</formula>
    </cfRule>
  </conditionalFormatting>
  <conditionalFormatting sqref="H105">
    <cfRule type="cellIs" dxfId="304" priority="505" operator="greaterThan">
      <formula>1</formula>
    </cfRule>
  </conditionalFormatting>
  <conditionalFormatting sqref="H105">
    <cfRule type="cellIs" dxfId="303" priority="503" operator="greaterThan">
      <formula>1</formula>
    </cfRule>
    <cfRule type="cellIs" dxfId="302" priority="504" operator="greaterThan">
      <formula>476</formula>
    </cfRule>
  </conditionalFormatting>
  <conditionalFormatting sqref="H105">
    <cfRule type="cellIs" priority="502" operator="greaterThanOrEqual">
      <formula>1</formula>
    </cfRule>
  </conditionalFormatting>
  <conditionalFormatting sqref="H105">
    <cfRule type="cellIs" dxfId="301" priority="499" operator="greaterThanOrEqual">
      <formula>1</formula>
    </cfRule>
    <cfRule type="cellIs" dxfId="300" priority="500" operator="greaterThanOrEqual">
      <formula>1</formula>
    </cfRule>
    <cfRule type="cellIs" priority="501" operator="greaterThanOrEqual">
      <formula>1</formula>
    </cfRule>
  </conditionalFormatting>
  <conditionalFormatting sqref="E108">
    <cfRule type="containsBlanks" dxfId="299" priority="498">
      <formula>LEN(TRIM(E108))=0</formula>
    </cfRule>
  </conditionalFormatting>
  <conditionalFormatting sqref="G37">
    <cfRule type="containsBlanks" dxfId="298" priority="496">
      <formula>LEN(TRIM(G37))=0</formula>
    </cfRule>
  </conditionalFormatting>
  <conditionalFormatting sqref="E47:E48">
    <cfRule type="containsBlanks" dxfId="297" priority="453">
      <formula>LEN(TRIM(E47))=0</formula>
    </cfRule>
  </conditionalFormatting>
  <conditionalFormatting sqref="D41:F41 H41:P41">
    <cfRule type="containsBlanks" dxfId="296" priority="495">
      <formula>LEN(TRIM(D41))=0</formula>
    </cfRule>
  </conditionalFormatting>
  <conditionalFormatting sqref="H41">
    <cfRule type="cellIs" dxfId="295" priority="494" operator="greaterThan">
      <formula>1</formula>
    </cfRule>
  </conditionalFormatting>
  <conditionalFormatting sqref="H41">
    <cfRule type="cellIs" dxfId="294" priority="493" operator="greaterThan">
      <formula>1</formula>
    </cfRule>
  </conditionalFormatting>
  <conditionalFormatting sqref="H41">
    <cfRule type="cellIs" priority="492" operator="greaterThanOrEqual">
      <formula>1</formula>
    </cfRule>
  </conditionalFormatting>
  <conditionalFormatting sqref="H41">
    <cfRule type="cellIs" dxfId="293" priority="489" operator="greaterThanOrEqual">
      <formula>1</formula>
    </cfRule>
    <cfRule type="cellIs" dxfId="292" priority="490" operator="greaterThanOrEqual">
      <formula>1</formula>
    </cfRule>
    <cfRule type="cellIs" priority="491" operator="greaterThanOrEqual">
      <formula>1</formula>
    </cfRule>
  </conditionalFormatting>
  <conditionalFormatting sqref="D40:P40">
    <cfRule type="containsBlanks" dxfId="291" priority="488">
      <formula>LEN(TRIM(D40))=0</formula>
    </cfRule>
  </conditionalFormatting>
  <conditionalFormatting sqref="H40">
    <cfRule type="cellIs" dxfId="290" priority="487" operator="greaterThan">
      <formula>1</formula>
    </cfRule>
  </conditionalFormatting>
  <conditionalFormatting sqref="H40">
    <cfRule type="cellIs" dxfId="289" priority="485" operator="greaterThan">
      <formula>1</formula>
    </cfRule>
    <cfRule type="cellIs" dxfId="288" priority="486" operator="greaterThan">
      <formula>476</formula>
    </cfRule>
  </conditionalFormatting>
  <conditionalFormatting sqref="H40">
    <cfRule type="cellIs" priority="484" operator="greaterThanOrEqual">
      <formula>1</formula>
    </cfRule>
  </conditionalFormatting>
  <conditionalFormatting sqref="H40">
    <cfRule type="cellIs" dxfId="287" priority="481" operator="greaterThanOrEqual">
      <formula>1</formula>
    </cfRule>
    <cfRule type="cellIs" dxfId="286" priority="482" operator="greaterThanOrEqual">
      <formula>1</formula>
    </cfRule>
    <cfRule type="cellIs" priority="483" operator="greaterThanOrEqual">
      <formula>1</formula>
    </cfRule>
  </conditionalFormatting>
  <conditionalFormatting sqref="G41">
    <cfRule type="containsBlanks" dxfId="285" priority="480">
      <formula>LEN(TRIM(G41))=0</formula>
    </cfRule>
  </conditionalFormatting>
  <conditionalFormatting sqref="H42 D43:H43 I42:P43">
    <cfRule type="containsBlanks" dxfId="284" priority="479">
      <formula>LEN(TRIM(D42))=0</formula>
    </cfRule>
  </conditionalFormatting>
  <conditionalFormatting sqref="H42:H43">
    <cfRule type="cellIs" dxfId="283" priority="478" operator="greaterThan">
      <formula>1</formula>
    </cfRule>
  </conditionalFormatting>
  <conditionalFormatting sqref="H42:H43">
    <cfRule type="cellIs" dxfId="282" priority="476" operator="greaterThan">
      <formula>1</formula>
    </cfRule>
    <cfRule type="cellIs" dxfId="281" priority="477" operator="greaterThan">
      <formula>476</formula>
    </cfRule>
  </conditionalFormatting>
  <conditionalFormatting sqref="H42:H43">
    <cfRule type="cellIs" priority="475" operator="greaterThanOrEqual">
      <formula>1</formula>
    </cfRule>
  </conditionalFormatting>
  <conditionalFormatting sqref="H42:H43">
    <cfRule type="cellIs" dxfId="280" priority="472" operator="greaterThanOrEqual">
      <formula>1</formula>
    </cfRule>
    <cfRule type="cellIs" dxfId="279" priority="473" operator="greaterThanOrEqual">
      <formula>1</formula>
    </cfRule>
    <cfRule type="cellIs" priority="474" operator="greaterThanOrEqual">
      <formula>1</formula>
    </cfRule>
  </conditionalFormatting>
  <conditionalFormatting sqref="D42:G42">
    <cfRule type="containsBlanks" dxfId="278" priority="471">
      <formula>LEN(TRIM(D42))=0</formula>
    </cfRule>
  </conditionalFormatting>
  <conditionalFormatting sqref="H44 D45:H45 I44:P45">
    <cfRule type="containsBlanks" dxfId="277" priority="470">
      <formula>LEN(TRIM(D44))=0</formula>
    </cfRule>
  </conditionalFormatting>
  <conditionalFormatting sqref="H44:H45">
    <cfRule type="cellIs" dxfId="276" priority="469" operator="greaterThan">
      <formula>1</formula>
    </cfRule>
  </conditionalFormatting>
  <conditionalFormatting sqref="H44:H45">
    <cfRule type="cellIs" dxfId="275" priority="467" operator="greaterThan">
      <formula>1</formula>
    </cfRule>
    <cfRule type="cellIs" dxfId="274" priority="468" operator="greaterThan">
      <formula>476</formula>
    </cfRule>
  </conditionalFormatting>
  <conditionalFormatting sqref="H44:H45">
    <cfRule type="cellIs" priority="466" operator="greaterThanOrEqual">
      <formula>1</formula>
    </cfRule>
  </conditionalFormatting>
  <conditionalFormatting sqref="H44:H45">
    <cfRule type="cellIs" dxfId="273" priority="463" operator="greaterThanOrEqual">
      <formula>1</formula>
    </cfRule>
    <cfRule type="cellIs" dxfId="272" priority="464" operator="greaterThanOrEqual">
      <formula>1</formula>
    </cfRule>
    <cfRule type="cellIs" priority="465" operator="greaterThanOrEqual">
      <formula>1</formula>
    </cfRule>
  </conditionalFormatting>
  <conditionalFormatting sqref="D44:G44">
    <cfRule type="containsBlanks" dxfId="271" priority="462">
      <formula>LEN(TRIM(D44))=0</formula>
    </cfRule>
  </conditionalFormatting>
  <conditionalFormatting sqref="D46:P46">
    <cfRule type="containsBlanks" dxfId="270" priority="461">
      <formula>LEN(TRIM(D46))=0</formula>
    </cfRule>
  </conditionalFormatting>
  <conditionalFormatting sqref="H46">
    <cfRule type="cellIs" dxfId="269" priority="460" operator="greaterThan">
      <formula>1</formula>
    </cfRule>
  </conditionalFormatting>
  <conditionalFormatting sqref="H46">
    <cfRule type="cellIs" dxfId="268" priority="458" operator="greaterThan">
      <formula>1</formula>
    </cfRule>
    <cfRule type="cellIs" dxfId="267" priority="459" operator="greaterThan">
      <formula>476</formula>
    </cfRule>
  </conditionalFormatting>
  <conditionalFormatting sqref="H46">
    <cfRule type="cellIs" priority="457" operator="greaterThanOrEqual">
      <formula>1</formula>
    </cfRule>
  </conditionalFormatting>
  <conditionalFormatting sqref="H46">
    <cfRule type="cellIs" dxfId="266" priority="454" operator="greaterThanOrEqual">
      <formula>1</formula>
    </cfRule>
    <cfRule type="cellIs" dxfId="265" priority="455" operator="greaterThanOrEqual">
      <formula>1</formula>
    </cfRule>
    <cfRule type="cellIs" priority="456" operator="greaterThanOrEqual">
      <formula>1</formula>
    </cfRule>
  </conditionalFormatting>
  <conditionalFormatting sqref="D55:P55">
    <cfRule type="containsBlanks" dxfId="264" priority="452">
      <formula>LEN(TRIM(D55))=0</formula>
    </cfRule>
  </conditionalFormatting>
  <conditionalFormatting sqref="H55">
    <cfRule type="cellIs" dxfId="263" priority="451" operator="greaterThan">
      <formula>1</formula>
    </cfRule>
  </conditionalFormatting>
  <conditionalFormatting sqref="H55">
    <cfRule type="cellIs" dxfId="262" priority="449" operator="greaterThan">
      <formula>1</formula>
    </cfRule>
    <cfRule type="cellIs" dxfId="261" priority="450" operator="greaterThan">
      <formula>476</formula>
    </cfRule>
  </conditionalFormatting>
  <conditionalFormatting sqref="H55">
    <cfRule type="cellIs" priority="448" operator="greaterThanOrEqual">
      <formula>1</formula>
    </cfRule>
  </conditionalFormatting>
  <conditionalFormatting sqref="H55">
    <cfRule type="cellIs" dxfId="260" priority="445" operator="greaterThanOrEqual">
      <formula>1</formula>
    </cfRule>
    <cfRule type="cellIs" dxfId="259" priority="446" operator="greaterThanOrEqual">
      <formula>1</formula>
    </cfRule>
    <cfRule type="cellIs" priority="447" operator="greaterThanOrEqual">
      <formula>1</formula>
    </cfRule>
  </conditionalFormatting>
  <conditionalFormatting sqref="I69:J70">
    <cfRule type="containsBlanks" dxfId="258" priority="263">
      <formula>LEN(TRIM(I69))=0</formula>
    </cfRule>
  </conditionalFormatting>
  <conditionalFormatting sqref="D57:F57 H57:P57">
    <cfRule type="containsBlanks" dxfId="257" priority="444">
      <formula>LEN(TRIM(D57))=0</formula>
    </cfRule>
  </conditionalFormatting>
  <conditionalFormatting sqref="H57">
    <cfRule type="cellIs" dxfId="256" priority="443" operator="greaterThan">
      <formula>1</formula>
    </cfRule>
  </conditionalFormatting>
  <conditionalFormatting sqref="H57">
    <cfRule type="cellIs" dxfId="255" priority="442" operator="greaterThan">
      <formula>1</formula>
    </cfRule>
  </conditionalFormatting>
  <conditionalFormatting sqref="H57">
    <cfRule type="cellIs" priority="441" operator="greaterThanOrEqual">
      <formula>1</formula>
    </cfRule>
  </conditionalFormatting>
  <conditionalFormatting sqref="H57">
    <cfRule type="cellIs" dxfId="254" priority="438" operator="greaterThanOrEqual">
      <formula>1</formula>
    </cfRule>
    <cfRule type="cellIs" dxfId="253" priority="439" operator="greaterThanOrEqual">
      <formula>1</formula>
    </cfRule>
    <cfRule type="cellIs" priority="440" operator="greaterThanOrEqual">
      <formula>1</formula>
    </cfRule>
  </conditionalFormatting>
  <conditionalFormatting sqref="D56:P56">
    <cfRule type="containsBlanks" dxfId="252" priority="437">
      <formula>LEN(TRIM(D56))=0</formula>
    </cfRule>
  </conditionalFormatting>
  <conditionalFormatting sqref="H56">
    <cfRule type="cellIs" dxfId="251" priority="436" operator="greaterThan">
      <formula>1</formula>
    </cfRule>
  </conditionalFormatting>
  <conditionalFormatting sqref="H56">
    <cfRule type="cellIs" dxfId="250" priority="434" operator="greaterThan">
      <formula>1</formula>
    </cfRule>
    <cfRule type="cellIs" dxfId="249" priority="435" operator="greaterThan">
      <formula>476</formula>
    </cfRule>
  </conditionalFormatting>
  <conditionalFormatting sqref="H56">
    <cfRule type="cellIs" priority="433" operator="greaterThanOrEqual">
      <formula>1</formula>
    </cfRule>
  </conditionalFormatting>
  <conditionalFormatting sqref="H56">
    <cfRule type="cellIs" dxfId="248" priority="430" operator="greaterThanOrEqual">
      <formula>1</formula>
    </cfRule>
    <cfRule type="cellIs" dxfId="247" priority="431" operator="greaterThanOrEqual">
      <formula>1</formula>
    </cfRule>
    <cfRule type="cellIs" priority="432" operator="greaterThanOrEqual">
      <formula>1</formula>
    </cfRule>
  </conditionalFormatting>
  <conditionalFormatting sqref="G57">
    <cfRule type="containsBlanks" dxfId="246" priority="429">
      <formula>LEN(TRIM(G57))=0</formula>
    </cfRule>
  </conditionalFormatting>
  <conditionalFormatting sqref="H58:P58">
    <cfRule type="containsBlanks" dxfId="245" priority="428">
      <formula>LEN(TRIM(H58))=0</formula>
    </cfRule>
  </conditionalFormatting>
  <conditionalFormatting sqref="H58">
    <cfRule type="cellIs" dxfId="244" priority="427" operator="greaterThan">
      <formula>1</formula>
    </cfRule>
  </conditionalFormatting>
  <conditionalFormatting sqref="H58">
    <cfRule type="cellIs" dxfId="243" priority="425" operator="greaterThan">
      <formula>1</formula>
    </cfRule>
    <cfRule type="cellIs" dxfId="242" priority="426" operator="greaterThan">
      <formula>476</formula>
    </cfRule>
  </conditionalFormatting>
  <conditionalFormatting sqref="H58">
    <cfRule type="cellIs" priority="424" operator="greaterThanOrEqual">
      <formula>1</formula>
    </cfRule>
  </conditionalFormatting>
  <conditionalFormatting sqref="H58">
    <cfRule type="cellIs" dxfId="241" priority="421" operator="greaterThanOrEqual">
      <formula>1</formula>
    </cfRule>
    <cfRule type="cellIs" dxfId="240" priority="422" operator="greaterThanOrEqual">
      <formula>1</formula>
    </cfRule>
    <cfRule type="cellIs" priority="423" operator="greaterThanOrEqual">
      <formula>1</formula>
    </cfRule>
  </conditionalFormatting>
  <conditionalFormatting sqref="D58:G58">
    <cfRule type="containsBlanks" dxfId="239" priority="420">
      <formula>LEN(TRIM(D58))=0</formula>
    </cfRule>
  </conditionalFormatting>
  <conditionalFormatting sqref="H59:P59">
    <cfRule type="containsBlanks" dxfId="238" priority="419">
      <formula>LEN(TRIM(H59))=0</formula>
    </cfRule>
  </conditionalFormatting>
  <conditionalFormatting sqref="H59">
    <cfRule type="cellIs" dxfId="237" priority="418" operator="greaterThan">
      <formula>1</formula>
    </cfRule>
  </conditionalFormatting>
  <conditionalFormatting sqref="H59">
    <cfRule type="cellIs" dxfId="236" priority="416" operator="greaterThan">
      <formula>1</formula>
    </cfRule>
    <cfRule type="cellIs" dxfId="235" priority="417" operator="greaterThan">
      <formula>476</formula>
    </cfRule>
  </conditionalFormatting>
  <conditionalFormatting sqref="H59">
    <cfRule type="cellIs" priority="415" operator="greaterThanOrEqual">
      <formula>1</formula>
    </cfRule>
  </conditionalFormatting>
  <conditionalFormatting sqref="H59">
    <cfRule type="cellIs" dxfId="234" priority="412" operator="greaterThanOrEqual">
      <formula>1</formula>
    </cfRule>
    <cfRule type="cellIs" dxfId="233" priority="413" operator="greaterThanOrEqual">
      <formula>1</formula>
    </cfRule>
    <cfRule type="cellIs" priority="414" operator="greaterThanOrEqual">
      <formula>1</formula>
    </cfRule>
  </conditionalFormatting>
  <conditionalFormatting sqref="D59:G59">
    <cfRule type="containsBlanks" dxfId="232" priority="411">
      <formula>LEN(TRIM(D59))=0</formula>
    </cfRule>
  </conditionalFormatting>
  <conditionalFormatting sqref="D12:G12">
    <cfRule type="containsBlanks" dxfId="231" priority="360">
      <formula>LEN(TRIM(D12))=0</formula>
    </cfRule>
  </conditionalFormatting>
  <conditionalFormatting sqref="H61">
    <cfRule type="cellIs" priority="303" operator="greaterThanOrEqual">
      <formula>1</formula>
    </cfRule>
  </conditionalFormatting>
  <conditionalFormatting sqref="H61">
    <cfRule type="cellIs" dxfId="230" priority="300" operator="greaterThanOrEqual">
      <formula>1</formula>
    </cfRule>
    <cfRule type="cellIs" dxfId="229" priority="301" operator="greaterThanOrEqual">
      <formula>1</formula>
    </cfRule>
    <cfRule type="cellIs" priority="302" operator="greaterThanOrEqual">
      <formula>1</formula>
    </cfRule>
  </conditionalFormatting>
  <conditionalFormatting sqref="D63:F63 H63:P63">
    <cfRule type="containsBlanks" dxfId="228" priority="299">
      <formula>LEN(TRIM(D63))=0</formula>
    </cfRule>
  </conditionalFormatting>
  <conditionalFormatting sqref="H63">
    <cfRule type="cellIs" dxfId="227" priority="298" operator="greaterThan">
      <formula>1</formula>
    </cfRule>
  </conditionalFormatting>
  <conditionalFormatting sqref="I12:P12">
    <cfRule type="containsBlanks" dxfId="226" priority="368">
      <formula>LEN(TRIM(I12))=0</formula>
    </cfRule>
  </conditionalFormatting>
  <conditionalFormatting sqref="H12">
    <cfRule type="containsBlanks" dxfId="225" priority="367">
      <formula>LEN(TRIM(H12))=0</formula>
    </cfRule>
  </conditionalFormatting>
  <conditionalFormatting sqref="H12">
    <cfRule type="cellIs" dxfId="224" priority="366" operator="greaterThan">
      <formula>1</formula>
    </cfRule>
  </conditionalFormatting>
  <conditionalFormatting sqref="H12">
    <cfRule type="cellIs" dxfId="223" priority="365" operator="greaterThan">
      <formula>1</formula>
    </cfRule>
  </conditionalFormatting>
  <conditionalFormatting sqref="H12">
    <cfRule type="cellIs" priority="364" operator="greaterThanOrEqual">
      <formula>1</formula>
    </cfRule>
  </conditionalFormatting>
  <conditionalFormatting sqref="H12">
    <cfRule type="cellIs" dxfId="222" priority="361" operator="greaterThanOrEqual">
      <formula>1</formula>
    </cfRule>
    <cfRule type="cellIs" dxfId="221" priority="362" operator="greaterThanOrEqual">
      <formula>1</formula>
    </cfRule>
    <cfRule type="cellIs" priority="363" operator="greaterThanOrEqual">
      <formula>1</formula>
    </cfRule>
  </conditionalFormatting>
  <conditionalFormatting sqref="D13:G13">
    <cfRule type="containsBlanks" dxfId="220" priority="351">
      <formula>LEN(TRIM(D13))=0</formula>
    </cfRule>
  </conditionalFormatting>
  <conditionalFormatting sqref="I13:P13">
    <cfRule type="containsBlanks" dxfId="219" priority="359">
      <formula>LEN(TRIM(I13))=0</formula>
    </cfRule>
  </conditionalFormatting>
  <conditionalFormatting sqref="H13">
    <cfRule type="containsBlanks" dxfId="218" priority="358">
      <formula>LEN(TRIM(H13))=0</formula>
    </cfRule>
  </conditionalFormatting>
  <conditionalFormatting sqref="H13">
    <cfRule type="cellIs" dxfId="217" priority="357" operator="greaterThan">
      <formula>1</formula>
    </cfRule>
  </conditionalFormatting>
  <conditionalFormatting sqref="H13">
    <cfRule type="cellIs" dxfId="216" priority="356" operator="greaterThan">
      <formula>1</formula>
    </cfRule>
  </conditionalFormatting>
  <conditionalFormatting sqref="H13">
    <cfRule type="cellIs" priority="355" operator="greaterThanOrEqual">
      <formula>1</formula>
    </cfRule>
  </conditionalFormatting>
  <conditionalFormatting sqref="H13">
    <cfRule type="cellIs" dxfId="215" priority="352" operator="greaterThanOrEqual">
      <formula>1</formula>
    </cfRule>
    <cfRule type="cellIs" dxfId="214" priority="353" operator="greaterThanOrEqual">
      <formula>1</formula>
    </cfRule>
    <cfRule type="cellIs" priority="354" operator="greaterThanOrEqual">
      <formula>1</formula>
    </cfRule>
  </conditionalFormatting>
  <conditionalFormatting sqref="D11:G11">
    <cfRule type="containsBlanks" dxfId="213" priority="342">
      <formula>LEN(TRIM(D11))=0</formula>
    </cfRule>
  </conditionalFormatting>
  <conditionalFormatting sqref="I11:P11">
    <cfRule type="containsBlanks" dxfId="212" priority="350">
      <formula>LEN(TRIM(I11))=0</formula>
    </cfRule>
  </conditionalFormatting>
  <conditionalFormatting sqref="H11">
    <cfRule type="containsBlanks" dxfId="211" priority="349">
      <formula>LEN(TRIM(H11))=0</formula>
    </cfRule>
  </conditionalFormatting>
  <conditionalFormatting sqref="H11">
    <cfRule type="cellIs" dxfId="210" priority="348" operator="greaterThan">
      <formula>1</formula>
    </cfRule>
  </conditionalFormatting>
  <conditionalFormatting sqref="H11">
    <cfRule type="cellIs" dxfId="209" priority="347" operator="greaterThan">
      <formula>1</formula>
    </cfRule>
  </conditionalFormatting>
  <conditionalFormatting sqref="H11">
    <cfRule type="cellIs" priority="346" operator="greaterThanOrEqual">
      <formula>1</formula>
    </cfRule>
  </conditionalFormatting>
  <conditionalFormatting sqref="H11">
    <cfRule type="cellIs" dxfId="208" priority="343" operator="greaterThanOrEqual">
      <formula>1</formula>
    </cfRule>
    <cfRule type="cellIs" dxfId="207" priority="344" operator="greaterThanOrEqual">
      <formula>1</formula>
    </cfRule>
    <cfRule type="cellIs" priority="345" operator="greaterThanOrEqual">
      <formula>1</formula>
    </cfRule>
  </conditionalFormatting>
  <conditionalFormatting sqref="D52:G52">
    <cfRule type="containsBlanks" dxfId="206" priority="309">
      <formula>LEN(TRIM(D52))=0</formula>
    </cfRule>
  </conditionalFormatting>
  <conditionalFormatting sqref="H52 D53:H53 I52:P53">
    <cfRule type="containsBlanks" dxfId="205" priority="317">
      <formula>LEN(TRIM(D52))=0</formula>
    </cfRule>
  </conditionalFormatting>
  <conditionalFormatting sqref="H52:H53">
    <cfRule type="cellIs" dxfId="204" priority="316" operator="greaterThan">
      <formula>1</formula>
    </cfRule>
  </conditionalFormatting>
  <conditionalFormatting sqref="H52:H53">
    <cfRule type="cellIs" dxfId="203" priority="314" operator="greaterThan">
      <formula>1</formula>
    </cfRule>
    <cfRule type="cellIs" dxfId="202" priority="315" operator="greaterThan">
      <formula>476</formula>
    </cfRule>
  </conditionalFormatting>
  <conditionalFormatting sqref="H52:H53">
    <cfRule type="cellIs" priority="313" operator="greaterThanOrEqual">
      <formula>1</formula>
    </cfRule>
  </conditionalFormatting>
  <conditionalFormatting sqref="H52:H53">
    <cfRule type="cellIs" dxfId="201" priority="310" operator="greaterThanOrEqual">
      <formula>1</formula>
    </cfRule>
    <cfRule type="cellIs" dxfId="200" priority="311" operator="greaterThanOrEqual">
      <formula>1</formula>
    </cfRule>
    <cfRule type="cellIs" priority="312" operator="greaterThanOrEqual">
      <formula>1</formula>
    </cfRule>
  </conditionalFormatting>
  <conditionalFormatting sqref="D49:P49">
    <cfRule type="containsBlanks" dxfId="199" priority="341">
      <formula>LEN(TRIM(D49))=0</formula>
    </cfRule>
  </conditionalFormatting>
  <conditionalFormatting sqref="H49">
    <cfRule type="cellIs" dxfId="198" priority="340" operator="greaterThan">
      <formula>1</formula>
    </cfRule>
  </conditionalFormatting>
  <conditionalFormatting sqref="H49">
    <cfRule type="cellIs" dxfId="197" priority="338" operator="greaterThan">
      <formula>1</formula>
    </cfRule>
    <cfRule type="cellIs" dxfId="196" priority="339" operator="greaterThan">
      <formula>476</formula>
    </cfRule>
  </conditionalFormatting>
  <conditionalFormatting sqref="H49">
    <cfRule type="cellIs" priority="337" operator="greaterThanOrEqual">
      <formula>1</formula>
    </cfRule>
  </conditionalFormatting>
  <conditionalFormatting sqref="H49">
    <cfRule type="cellIs" dxfId="195" priority="334" operator="greaterThanOrEqual">
      <formula>1</formula>
    </cfRule>
    <cfRule type="cellIs" dxfId="194" priority="335" operator="greaterThanOrEqual">
      <formula>1</formula>
    </cfRule>
    <cfRule type="cellIs" priority="336" operator="greaterThanOrEqual">
      <formula>1</formula>
    </cfRule>
  </conditionalFormatting>
  <conditionalFormatting sqref="D51:F51 H51:P51">
    <cfRule type="containsBlanks" dxfId="193" priority="333">
      <formula>LEN(TRIM(D51))=0</formula>
    </cfRule>
  </conditionalFormatting>
  <conditionalFormatting sqref="H51">
    <cfRule type="cellIs" dxfId="192" priority="332" operator="greaterThan">
      <formula>1</formula>
    </cfRule>
  </conditionalFormatting>
  <conditionalFormatting sqref="H51">
    <cfRule type="cellIs" dxfId="191" priority="331" operator="greaterThan">
      <formula>1</formula>
    </cfRule>
  </conditionalFormatting>
  <conditionalFormatting sqref="H51">
    <cfRule type="cellIs" priority="330" operator="greaterThanOrEqual">
      <formula>1</formula>
    </cfRule>
  </conditionalFormatting>
  <conditionalFormatting sqref="H51">
    <cfRule type="cellIs" dxfId="190" priority="327" operator="greaterThanOrEqual">
      <formula>1</formula>
    </cfRule>
    <cfRule type="cellIs" dxfId="189" priority="328" operator="greaterThanOrEqual">
      <formula>1</formula>
    </cfRule>
    <cfRule type="cellIs" priority="329" operator="greaterThanOrEqual">
      <formula>1</formula>
    </cfRule>
  </conditionalFormatting>
  <conditionalFormatting sqref="D50:P50">
    <cfRule type="containsBlanks" dxfId="188" priority="326">
      <formula>LEN(TRIM(D50))=0</formula>
    </cfRule>
  </conditionalFormatting>
  <conditionalFormatting sqref="H50">
    <cfRule type="cellIs" dxfId="187" priority="325" operator="greaterThan">
      <formula>1</formula>
    </cfRule>
  </conditionalFormatting>
  <conditionalFormatting sqref="H50">
    <cfRule type="cellIs" dxfId="186" priority="323" operator="greaterThan">
      <formula>1</formula>
    </cfRule>
    <cfRule type="cellIs" dxfId="185" priority="324" operator="greaterThan">
      <formula>476</formula>
    </cfRule>
  </conditionalFormatting>
  <conditionalFormatting sqref="H50">
    <cfRule type="cellIs" priority="322" operator="greaterThanOrEqual">
      <formula>1</formula>
    </cfRule>
  </conditionalFormatting>
  <conditionalFormatting sqref="H50">
    <cfRule type="cellIs" dxfId="184" priority="319" operator="greaterThanOrEqual">
      <formula>1</formula>
    </cfRule>
    <cfRule type="cellIs" dxfId="183" priority="320" operator="greaterThanOrEqual">
      <formula>1</formula>
    </cfRule>
    <cfRule type="cellIs" priority="321" operator="greaterThanOrEqual">
      <formula>1</formula>
    </cfRule>
  </conditionalFormatting>
  <conditionalFormatting sqref="G51">
    <cfRule type="containsBlanks" dxfId="182" priority="318">
      <formula>LEN(TRIM(G51))=0</formula>
    </cfRule>
  </conditionalFormatting>
  <conditionalFormatting sqref="H61 K61:P61">
    <cfRule type="containsBlanks" dxfId="181" priority="308">
      <formula>LEN(TRIM(H61))=0</formula>
    </cfRule>
  </conditionalFormatting>
  <conditionalFormatting sqref="H61">
    <cfRule type="cellIs" dxfId="180" priority="307" operator="greaterThan">
      <formula>1</formula>
    </cfRule>
  </conditionalFormatting>
  <conditionalFormatting sqref="H61">
    <cfRule type="cellIs" dxfId="179" priority="305" operator="greaterThan">
      <formula>1</formula>
    </cfRule>
    <cfRule type="cellIs" dxfId="178" priority="306" operator="greaterThan">
      <formula>476</formula>
    </cfRule>
  </conditionalFormatting>
  <conditionalFormatting sqref="I61:J61 D61:G61">
    <cfRule type="containsBlanks" dxfId="177" priority="304">
      <formula>LEN(TRIM(D61))=0</formula>
    </cfRule>
  </conditionalFormatting>
  <conditionalFormatting sqref="H63">
    <cfRule type="cellIs" dxfId="176" priority="297" operator="greaterThan">
      <formula>1</formula>
    </cfRule>
  </conditionalFormatting>
  <conditionalFormatting sqref="H63">
    <cfRule type="cellIs" priority="296" operator="greaterThanOrEqual">
      <formula>1</formula>
    </cfRule>
  </conditionalFormatting>
  <conditionalFormatting sqref="H63">
    <cfRule type="cellIs" dxfId="175" priority="293" operator="greaterThanOrEqual">
      <formula>1</formula>
    </cfRule>
    <cfRule type="cellIs" dxfId="174" priority="294" operator="greaterThanOrEqual">
      <formula>1</formula>
    </cfRule>
    <cfRule type="cellIs" priority="295" operator="greaterThanOrEqual">
      <formula>1</formula>
    </cfRule>
  </conditionalFormatting>
  <conditionalFormatting sqref="D62:P62">
    <cfRule type="containsBlanks" dxfId="173" priority="292">
      <formula>LEN(TRIM(D62))=0</formula>
    </cfRule>
  </conditionalFormatting>
  <conditionalFormatting sqref="H62">
    <cfRule type="cellIs" dxfId="172" priority="291" operator="greaterThan">
      <formula>1</formula>
    </cfRule>
  </conditionalFormatting>
  <conditionalFormatting sqref="H62">
    <cfRule type="cellIs" dxfId="171" priority="289" operator="greaterThan">
      <formula>1</formula>
    </cfRule>
    <cfRule type="cellIs" dxfId="170" priority="290" operator="greaterThan">
      <formula>476</formula>
    </cfRule>
  </conditionalFormatting>
  <conditionalFormatting sqref="H62">
    <cfRule type="cellIs" priority="288" operator="greaterThanOrEqual">
      <formula>1</formula>
    </cfRule>
  </conditionalFormatting>
  <conditionalFormatting sqref="H62">
    <cfRule type="cellIs" dxfId="169" priority="285" operator="greaterThanOrEqual">
      <formula>1</formula>
    </cfRule>
    <cfRule type="cellIs" dxfId="168" priority="286" operator="greaterThanOrEqual">
      <formula>1</formula>
    </cfRule>
    <cfRule type="cellIs" priority="287" operator="greaterThanOrEqual">
      <formula>1</formula>
    </cfRule>
  </conditionalFormatting>
  <conditionalFormatting sqref="G63">
    <cfRule type="containsBlanks" dxfId="167" priority="284">
      <formula>LEN(TRIM(G63))=0</formula>
    </cfRule>
  </conditionalFormatting>
  <conditionalFormatting sqref="D64:P65">
    <cfRule type="containsBlanks" dxfId="166" priority="283">
      <formula>LEN(TRIM(D64))=0</formula>
    </cfRule>
  </conditionalFormatting>
  <conditionalFormatting sqref="H64:H65">
    <cfRule type="cellIs" dxfId="165" priority="282" operator="greaterThan">
      <formula>1</formula>
    </cfRule>
  </conditionalFormatting>
  <conditionalFormatting sqref="H64:H65">
    <cfRule type="cellIs" dxfId="164" priority="280" operator="greaterThan">
      <formula>1</formula>
    </cfRule>
    <cfRule type="cellIs" dxfId="163" priority="281" operator="greaterThan">
      <formula>476</formula>
    </cfRule>
  </conditionalFormatting>
  <conditionalFormatting sqref="H64:H65">
    <cfRule type="cellIs" priority="279" operator="greaterThanOrEqual">
      <formula>1</formula>
    </cfRule>
  </conditionalFormatting>
  <conditionalFormatting sqref="H64:H65">
    <cfRule type="cellIs" dxfId="162" priority="276" operator="greaterThanOrEqual">
      <formula>1</formula>
    </cfRule>
    <cfRule type="cellIs" dxfId="161" priority="277" operator="greaterThanOrEqual">
      <formula>1</formula>
    </cfRule>
    <cfRule type="cellIs" priority="278" operator="greaterThanOrEqual">
      <formula>1</formula>
    </cfRule>
  </conditionalFormatting>
  <conditionalFormatting sqref="D66:P67">
    <cfRule type="containsBlanks" dxfId="160" priority="275">
      <formula>LEN(TRIM(D66))=0</formula>
    </cfRule>
  </conditionalFormatting>
  <conditionalFormatting sqref="H66:H67">
    <cfRule type="cellIs" dxfId="159" priority="274" operator="greaterThan">
      <formula>1</formula>
    </cfRule>
  </conditionalFormatting>
  <conditionalFormatting sqref="H66:H67">
    <cfRule type="cellIs" dxfId="158" priority="272" operator="greaterThan">
      <formula>1</formula>
    </cfRule>
    <cfRule type="cellIs" dxfId="157" priority="273" operator="greaterThan">
      <formula>476</formula>
    </cfRule>
  </conditionalFormatting>
  <conditionalFormatting sqref="H66:H67">
    <cfRule type="cellIs" priority="271" operator="greaterThanOrEqual">
      <formula>1</formula>
    </cfRule>
  </conditionalFormatting>
  <conditionalFormatting sqref="H66:H67">
    <cfRule type="cellIs" dxfId="156" priority="268" operator="greaterThanOrEqual">
      <formula>1</formula>
    </cfRule>
    <cfRule type="cellIs" dxfId="155" priority="269" operator="greaterThanOrEqual">
      <formula>1</formula>
    </cfRule>
    <cfRule type="cellIs" priority="270" operator="greaterThanOrEqual">
      <formula>1</formula>
    </cfRule>
  </conditionalFormatting>
  <conditionalFormatting sqref="D68:G68 H69:H70 I68:J68 K68:P70 D73:P73">
    <cfRule type="containsBlanks" dxfId="154" priority="267">
      <formula>LEN(TRIM(D68))=0</formula>
    </cfRule>
  </conditionalFormatting>
  <conditionalFormatting sqref="H69:H70 H73">
    <cfRule type="cellIs" dxfId="153" priority="266" operator="greaterThan">
      <formula>1</formula>
    </cfRule>
  </conditionalFormatting>
  <conditionalFormatting sqref="H69:H70 H73">
    <cfRule type="cellIs" dxfId="152" priority="264" operator="greaterThan">
      <formula>1</formula>
    </cfRule>
    <cfRule type="cellIs" dxfId="151" priority="265" operator="greaterThan">
      <formula>476</formula>
    </cfRule>
  </conditionalFormatting>
  <conditionalFormatting sqref="H69:H70 H73">
    <cfRule type="cellIs" priority="262" operator="greaterThanOrEqual">
      <formula>1</formula>
    </cfRule>
  </conditionalFormatting>
  <conditionalFormatting sqref="H69:H70 H73">
    <cfRule type="cellIs" dxfId="150" priority="259" operator="greaterThanOrEqual">
      <formula>1</formula>
    </cfRule>
    <cfRule type="cellIs" dxfId="149" priority="260" operator="greaterThanOrEqual">
      <formula>1</formula>
    </cfRule>
    <cfRule type="cellIs" priority="261" operator="greaterThanOrEqual">
      <formula>1</formula>
    </cfRule>
  </conditionalFormatting>
  <conditionalFormatting sqref="D69:F69">
    <cfRule type="containsBlanks" dxfId="148" priority="258">
      <formula>LEN(TRIM(D69))=0</formula>
    </cfRule>
  </conditionalFormatting>
  <conditionalFormatting sqref="D70:F70">
    <cfRule type="containsBlanks" dxfId="147" priority="257">
      <formula>LEN(TRIM(D70))=0</formula>
    </cfRule>
  </conditionalFormatting>
  <conditionalFormatting sqref="D74:P75">
    <cfRule type="containsBlanks" dxfId="146" priority="256">
      <formula>LEN(TRIM(D74))=0</formula>
    </cfRule>
  </conditionalFormatting>
  <conditionalFormatting sqref="H74:H75">
    <cfRule type="cellIs" dxfId="145" priority="255" operator="greaterThan">
      <formula>1</formula>
    </cfRule>
  </conditionalFormatting>
  <conditionalFormatting sqref="H74:H75">
    <cfRule type="cellIs" dxfId="144" priority="253" operator="greaterThan">
      <formula>1</formula>
    </cfRule>
    <cfRule type="cellIs" dxfId="143" priority="254" operator="greaterThan">
      <formula>476</formula>
    </cfRule>
  </conditionalFormatting>
  <conditionalFormatting sqref="H74:H75">
    <cfRule type="cellIs" priority="252" operator="greaterThanOrEqual">
      <formula>1</formula>
    </cfRule>
  </conditionalFormatting>
  <conditionalFormatting sqref="H74:H75">
    <cfRule type="cellIs" dxfId="142" priority="249" operator="greaterThanOrEqual">
      <formula>1</formula>
    </cfRule>
    <cfRule type="cellIs" dxfId="141" priority="250" operator="greaterThanOrEqual">
      <formula>1</formula>
    </cfRule>
    <cfRule type="cellIs" priority="251" operator="greaterThanOrEqual">
      <formula>1</formula>
    </cfRule>
  </conditionalFormatting>
  <conditionalFormatting sqref="G69">
    <cfRule type="containsBlanks" dxfId="140" priority="248">
      <formula>LEN(TRIM(G69))=0</formula>
    </cfRule>
  </conditionalFormatting>
  <conditionalFormatting sqref="G70">
    <cfRule type="containsBlanks" dxfId="139" priority="247">
      <formula>LEN(TRIM(G70))=0</formula>
    </cfRule>
  </conditionalFormatting>
  <conditionalFormatting sqref="D71 F71:P71">
    <cfRule type="containsBlanks" dxfId="138" priority="246">
      <formula>LEN(TRIM(D71))=0</formula>
    </cfRule>
  </conditionalFormatting>
  <conditionalFormatting sqref="H71">
    <cfRule type="cellIs" dxfId="137" priority="245" operator="greaterThan">
      <formula>1</formula>
    </cfRule>
  </conditionalFormatting>
  <conditionalFormatting sqref="H71">
    <cfRule type="cellIs" dxfId="136" priority="243" operator="greaterThan">
      <formula>1</formula>
    </cfRule>
    <cfRule type="cellIs" dxfId="135" priority="244" operator="greaterThan">
      <formula>476</formula>
    </cfRule>
  </conditionalFormatting>
  <conditionalFormatting sqref="H71">
    <cfRule type="cellIs" priority="242" operator="greaterThanOrEqual">
      <formula>1</formula>
    </cfRule>
  </conditionalFormatting>
  <conditionalFormatting sqref="H71">
    <cfRule type="cellIs" dxfId="134" priority="239" operator="greaterThanOrEqual">
      <formula>1</formula>
    </cfRule>
    <cfRule type="cellIs" dxfId="133" priority="240" operator="greaterThanOrEqual">
      <formula>1</formula>
    </cfRule>
    <cfRule type="cellIs" priority="241" operator="greaterThanOrEqual">
      <formula>1</formula>
    </cfRule>
  </conditionalFormatting>
  <conditionalFormatting sqref="D72:P72">
    <cfRule type="containsBlanks" dxfId="132" priority="238">
      <formula>LEN(TRIM(D72))=0</formula>
    </cfRule>
  </conditionalFormatting>
  <conditionalFormatting sqref="H72">
    <cfRule type="cellIs" dxfId="131" priority="237" operator="greaterThan">
      <formula>1</formula>
    </cfRule>
  </conditionalFormatting>
  <conditionalFormatting sqref="H72">
    <cfRule type="cellIs" dxfId="130" priority="235" operator="greaterThan">
      <formula>1</formula>
    </cfRule>
    <cfRule type="cellIs" dxfId="129" priority="236" operator="greaterThan">
      <formula>476</formula>
    </cfRule>
  </conditionalFormatting>
  <conditionalFormatting sqref="H72">
    <cfRule type="cellIs" priority="234" operator="greaterThanOrEqual">
      <formula>1</formula>
    </cfRule>
  </conditionalFormatting>
  <conditionalFormatting sqref="H72">
    <cfRule type="cellIs" dxfId="128" priority="231" operator="greaterThanOrEqual">
      <formula>1</formula>
    </cfRule>
    <cfRule type="cellIs" dxfId="127" priority="232" operator="greaterThanOrEqual">
      <formula>1</formula>
    </cfRule>
    <cfRule type="cellIs" priority="233" operator="greaterThanOrEqual">
      <formula>1</formula>
    </cfRule>
  </conditionalFormatting>
  <conditionalFormatting sqref="H68">
    <cfRule type="containsBlanks" dxfId="126" priority="230">
      <formula>LEN(TRIM(H68))=0</formula>
    </cfRule>
  </conditionalFormatting>
  <conditionalFormatting sqref="H68">
    <cfRule type="cellIs" dxfId="125" priority="229" operator="greaterThan">
      <formula>1</formula>
    </cfRule>
  </conditionalFormatting>
  <conditionalFormatting sqref="H68">
    <cfRule type="cellIs" dxfId="124" priority="227" operator="greaterThan">
      <formula>1</formula>
    </cfRule>
    <cfRule type="cellIs" dxfId="123" priority="228" operator="greaterThan">
      <formula>476</formula>
    </cfRule>
  </conditionalFormatting>
  <conditionalFormatting sqref="H68">
    <cfRule type="cellIs" priority="226" operator="greaterThanOrEqual">
      <formula>1</formula>
    </cfRule>
  </conditionalFormatting>
  <conditionalFormatting sqref="H68">
    <cfRule type="cellIs" dxfId="122" priority="223" operator="greaterThanOrEqual">
      <formula>1</formula>
    </cfRule>
    <cfRule type="cellIs" dxfId="121" priority="224" operator="greaterThanOrEqual">
      <formula>1</formula>
    </cfRule>
    <cfRule type="cellIs" priority="225" operator="greaterThanOrEqual">
      <formula>1</formula>
    </cfRule>
  </conditionalFormatting>
  <conditionalFormatting sqref="E71">
    <cfRule type="containsBlanks" dxfId="120" priority="222">
      <formula>LEN(TRIM(E71))=0</formula>
    </cfRule>
  </conditionalFormatting>
  <conditionalFormatting sqref="D17:E17">
    <cfRule type="containsBlanks" dxfId="119" priority="221">
      <formula>LEN(TRIM(D17))=0</formula>
    </cfRule>
  </conditionalFormatting>
  <conditionalFormatting sqref="I18:P18">
    <cfRule type="containsBlanks" dxfId="118" priority="211">
      <formula>LEN(TRIM(I18))=0</formula>
    </cfRule>
  </conditionalFormatting>
  <conditionalFormatting sqref="D18:F18">
    <cfRule type="containsBlanks" dxfId="117" priority="203">
      <formula>LEN(TRIM(D18))=0</formula>
    </cfRule>
  </conditionalFormatting>
  <conditionalFormatting sqref="H17">
    <cfRule type="containsBlanks" dxfId="116" priority="219">
      <formula>LEN(TRIM(H17))=0</formula>
    </cfRule>
  </conditionalFormatting>
  <conditionalFormatting sqref="F17:G17">
    <cfRule type="containsBlanks" dxfId="115" priority="212">
      <formula>LEN(TRIM(F17))=0</formula>
    </cfRule>
  </conditionalFormatting>
  <conditionalFormatting sqref="I17:P17">
    <cfRule type="containsBlanks" dxfId="114" priority="220">
      <formula>LEN(TRIM(I17))=0</formula>
    </cfRule>
  </conditionalFormatting>
  <conditionalFormatting sqref="H17">
    <cfRule type="cellIs" dxfId="113" priority="218" operator="greaterThan">
      <formula>1</formula>
    </cfRule>
  </conditionalFormatting>
  <conditionalFormatting sqref="H17">
    <cfRule type="cellIs" dxfId="112" priority="217" operator="greaterThan">
      <formula>1</formula>
    </cfRule>
  </conditionalFormatting>
  <conditionalFormatting sqref="H17">
    <cfRule type="cellIs" priority="216" operator="greaterThanOrEqual">
      <formula>1</formula>
    </cfRule>
  </conditionalFormatting>
  <conditionalFormatting sqref="H17">
    <cfRule type="cellIs" dxfId="111" priority="213" operator="greaterThanOrEqual">
      <formula>1</formula>
    </cfRule>
    <cfRule type="cellIs" dxfId="110" priority="214" operator="greaterThanOrEqual">
      <formula>1</formula>
    </cfRule>
    <cfRule type="cellIs" priority="215" operator="greaterThanOrEqual">
      <formula>1</formula>
    </cfRule>
  </conditionalFormatting>
  <conditionalFormatting sqref="H18">
    <cfRule type="containsBlanks" dxfId="109" priority="210">
      <formula>LEN(TRIM(H18))=0</formula>
    </cfRule>
  </conditionalFormatting>
  <conditionalFormatting sqref="H18">
    <cfRule type="cellIs" dxfId="108" priority="209" operator="greaterThan">
      <formula>1</formula>
    </cfRule>
  </conditionalFormatting>
  <conditionalFormatting sqref="H18">
    <cfRule type="cellIs" dxfId="107" priority="208" operator="greaterThan">
      <formula>1</formula>
    </cfRule>
  </conditionalFormatting>
  <conditionalFormatting sqref="H18">
    <cfRule type="cellIs" priority="207" operator="greaterThanOrEqual">
      <formula>1</formula>
    </cfRule>
  </conditionalFormatting>
  <conditionalFormatting sqref="H18">
    <cfRule type="cellIs" dxfId="106" priority="204" operator="greaterThanOrEqual">
      <formula>1</formula>
    </cfRule>
    <cfRule type="cellIs" dxfId="105" priority="205" operator="greaterThanOrEqual">
      <formula>1</formula>
    </cfRule>
    <cfRule type="cellIs" priority="206" operator="greaterThanOrEqual">
      <formula>1</formula>
    </cfRule>
  </conditionalFormatting>
  <conditionalFormatting sqref="G18">
    <cfRule type="containsBlanks" dxfId="104" priority="202">
      <formula>LEN(TRIM(G18))=0</formula>
    </cfRule>
  </conditionalFormatting>
  <conditionalFormatting sqref="G32">
    <cfRule type="containsBlanks" dxfId="103" priority="200">
      <formula>LEN(TRIM(G32))=0</formula>
    </cfRule>
  </conditionalFormatting>
  <conditionalFormatting sqref="H153">
    <cfRule type="containsBlanks" dxfId="102" priority="191">
      <formula>LEN(TRIM(H153))=0</formula>
    </cfRule>
  </conditionalFormatting>
  <conditionalFormatting sqref="H153">
    <cfRule type="cellIs" dxfId="101" priority="190" operator="greaterThan">
      <formula>1</formula>
    </cfRule>
  </conditionalFormatting>
  <conditionalFormatting sqref="H153">
    <cfRule type="cellIs" dxfId="100" priority="188" operator="greaterThan">
      <formula>1</formula>
    </cfRule>
    <cfRule type="cellIs" dxfId="99" priority="189" operator="greaterThan">
      <formula>476</formula>
    </cfRule>
  </conditionalFormatting>
  <conditionalFormatting sqref="H153">
    <cfRule type="cellIs" priority="187" operator="greaterThanOrEqual">
      <formula>1</formula>
    </cfRule>
  </conditionalFormatting>
  <conditionalFormatting sqref="H153">
    <cfRule type="cellIs" dxfId="98" priority="184" operator="greaterThanOrEqual">
      <formula>1</formula>
    </cfRule>
    <cfRule type="cellIs" dxfId="97" priority="185" operator="greaterThanOrEqual">
      <formula>1</formula>
    </cfRule>
    <cfRule type="cellIs" priority="186" operator="greaterThanOrEqual">
      <formula>1</formula>
    </cfRule>
  </conditionalFormatting>
  <conditionalFormatting sqref="I77:J78">
    <cfRule type="containsBlanks" dxfId="96" priority="179">
      <formula>LEN(TRIM(I77))=0</formula>
    </cfRule>
  </conditionalFormatting>
  <conditionalFormatting sqref="D76:G76 H77:H78 I76:J76 K76:P78">
    <cfRule type="containsBlanks" dxfId="95" priority="183">
      <formula>LEN(TRIM(D76))=0</formula>
    </cfRule>
  </conditionalFormatting>
  <conditionalFormatting sqref="H77:H78">
    <cfRule type="cellIs" dxfId="94" priority="182" operator="greaterThan">
      <formula>1</formula>
    </cfRule>
  </conditionalFormatting>
  <conditionalFormatting sqref="H77:H78">
    <cfRule type="cellIs" dxfId="93" priority="180" operator="greaterThan">
      <formula>1</formula>
    </cfRule>
    <cfRule type="cellIs" dxfId="92" priority="181" operator="greaterThan">
      <formula>476</formula>
    </cfRule>
  </conditionalFormatting>
  <conditionalFormatting sqref="H77:H78">
    <cfRule type="cellIs" priority="178" operator="greaterThanOrEqual">
      <formula>1</formula>
    </cfRule>
  </conditionalFormatting>
  <conditionalFormatting sqref="H77:H78">
    <cfRule type="cellIs" dxfId="91" priority="175" operator="greaterThanOrEqual">
      <formula>1</formula>
    </cfRule>
    <cfRule type="cellIs" dxfId="90" priority="176" operator="greaterThanOrEqual">
      <formula>1</formula>
    </cfRule>
    <cfRule type="cellIs" priority="177" operator="greaterThanOrEqual">
      <formula>1</formula>
    </cfRule>
  </conditionalFormatting>
  <conditionalFormatting sqref="D77:F77">
    <cfRule type="containsBlanks" dxfId="89" priority="174">
      <formula>LEN(TRIM(D77))=0</formula>
    </cfRule>
  </conditionalFormatting>
  <conditionalFormatting sqref="D78:F78">
    <cfRule type="containsBlanks" dxfId="88" priority="173">
      <formula>LEN(TRIM(D78))=0</formula>
    </cfRule>
  </conditionalFormatting>
  <conditionalFormatting sqref="G77">
    <cfRule type="containsBlanks" dxfId="87" priority="172">
      <formula>LEN(TRIM(G77))=0</formula>
    </cfRule>
  </conditionalFormatting>
  <conditionalFormatting sqref="G78">
    <cfRule type="containsBlanks" dxfId="86" priority="171">
      <formula>LEN(TRIM(G78))=0</formula>
    </cfRule>
  </conditionalFormatting>
  <conditionalFormatting sqref="D80:P80">
    <cfRule type="containsBlanks" dxfId="85" priority="162">
      <formula>LEN(TRIM(D80))=0</formula>
    </cfRule>
  </conditionalFormatting>
  <conditionalFormatting sqref="H80">
    <cfRule type="cellIs" dxfId="84" priority="161" operator="greaterThan">
      <formula>1</formula>
    </cfRule>
  </conditionalFormatting>
  <conditionalFormatting sqref="H80">
    <cfRule type="cellIs" dxfId="83" priority="159" operator="greaterThan">
      <formula>1</formula>
    </cfRule>
    <cfRule type="cellIs" dxfId="82" priority="160" operator="greaterThan">
      <formula>476</formula>
    </cfRule>
  </conditionalFormatting>
  <conditionalFormatting sqref="H80">
    <cfRule type="cellIs" priority="158" operator="greaterThanOrEqual">
      <formula>1</formula>
    </cfRule>
  </conditionalFormatting>
  <conditionalFormatting sqref="H80">
    <cfRule type="cellIs" dxfId="81" priority="155" operator="greaterThanOrEqual">
      <formula>1</formula>
    </cfRule>
    <cfRule type="cellIs" dxfId="80" priority="156" operator="greaterThanOrEqual">
      <formula>1</formula>
    </cfRule>
    <cfRule type="cellIs" priority="157" operator="greaterThanOrEqual">
      <formula>1</formula>
    </cfRule>
  </conditionalFormatting>
  <conditionalFormatting sqref="H76">
    <cfRule type="containsBlanks" dxfId="79" priority="154">
      <formula>LEN(TRIM(H76))=0</formula>
    </cfRule>
  </conditionalFormatting>
  <conditionalFormatting sqref="H76">
    <cfRule type="cellIs" dxfId="78" priority="153" operator="greaterThan">
      <formula>1</formula>
    </cfRule>
  </conditionalFormatting>
  <conditionalFormatting sqref="H76">
    <cfRule type="cellIs" dxfId="77" priority="151" operator="greaterThan">
      <formula>1</formula>
    </cfRule>
    <cfRule type="cellIs" dxfId="76" priority="152" operator="greaterThan">
      <formula>476</formula>
    </cfRule>
  </conditionalFormatting>
  <conditionalFormatting sqref="H76">
    <cfRule type="cellIs" priority="150" operator="greaterThanOrEqual">
      <formula>1</formula>
    </cfRule>
  </conditionalFormatting>
  <conditionalFormatting sqref="H76">
    <cfRule type="cellIs" dxfId="75" priority="147" operator="greaterThanOrEqual">
      <formula>1</formula>
    </cfRule>
    <cfRule type="cellIs" dxfId="74" priority="148" operator="greaterThanOrEqual">
      <formula>1</formula>
    </cfRule>
    <cfRule type="cellIs" priority="149" operator="greaterThanOrEqual">
      <formula>1</formula>
    </cfRule>
  </conditionalFormatting>
  <conditionalFormatting sqref="H79:P79">
    <cfRule type="containsBlanks" dxfId="73" priority="145">
      <formula>LEN(TRIM(H79))=0</formula>
    </cfRule>
  </conditionalFormatting>
  <conditionalFormatting sqref="H79">
    <cfRule type="cellIs" dxfId="72" priority="144" operator="greaterThan">
      <formula>1</formula>
    </cfRule>
  </conditionalFormatting>
  <conditionalFormatting sqref="H79">
    <cfRule type="cellIs" dxfId="71" priority="142" operator="greaterThan">
      <formula>1</formula>
    </cfRule>
    <cfRule type="cellIs" dxfId="70" priority="143" operator="greaterThan">
      <formula>476</formula>
    </cfRule>
  </conditionalFormatting>
  <conditionalFormatting sqref="H79">
    <cfRule type="cellIs" priority="141" operator="greaterThanOrEqual">
      <formula>1</formula>
    </cfRule>
  </conditionalFormatting>
  <conditionalFormatting sqref="H79">
    <cfRule type="cellIs" dxfId="69" priority="138" operator="greaterThanOrEqual">
      <formula>1</formula>
    </cfRule>
    <cfRule type="cellIs" dxfId="68" priority="139" operator="greaterThanOrEqual">
      <formula>1</formula>
    </cfRule>
    <cfRule type="cellIs" priority="140" operator="greaterThanOrEqual">
      <formula>1</formula>
    </cfRule>
  </conditionalFormatting>
  <conditionalFormatting sqref="D79:G79">
    <cfRule type="containsBlanks" dxfId="67" priority="137">
      <formula>LEN(TRIM(D79))=0</formula>
    </cfRule>
  </conditionalFormatting>
  <conditionalFormatting sqref="E29">
    <cfRule type="containsBlanks" dxfId="66" priority="136">
      <formula>LEN(TRIM(E29))=0</formula>
    </cfRule>
  </conditionalFormatting>
  <conditionalFormatting sqref="D90:G90">
    <cfRule type="containsBlanks" dxfId="65" priority="103">
      <formula>LEN(TRIM(D90))=0</formula>
    </cfRule>
  </conditionalFormatting>
  <conditionalFormatting sqref="D83:P83">
    <cfRule type="containsBlanks" dxfId="64" priority="135">
      <formula>LEN(TRIM(D83))=0</formula>
    </cfRule>
  </conditionalFormatting>
  <conditionalFormatting sqref="H83">
    <cfRule type="cellIs" dxfId="63" priority="134" operator="greaterThan">
      <formula>1</formula>
    </cfRule>
  </conditionalFormatting>
  <conditionalFormatting sqref="H83">
    <cfRule type="cellIs" dxfId="62" priority="133" operator="greaterThan">
      <formula>1</formula>
    </cfRule>
  </conditionalFormatting>
  <conditionalFormatting sqref="H83">
    <cfRule type="cellIs" priority="132" operator="greaterThanOrEqual">
      <formula>1</formula>
    </cfRule>
  </conditionalFormatting>
  <conditionalFormatting sqref="H83">
    <cfRule type="cellIs" dxfId="61" priority="129" operator="greaterThanOrEqual">
      <formula>1</formula>
    </cfRule>
    <cfRule type="cellIs" dxfId="60" priority="130" operator="greaterThanOrEqual">
      <formula>1</formula>
    </cfRule>
    <cfRule type="cellIs" priority="131" operator="greaterThanOrEqual">
      <formula>1</formula>
    </cfRule>
  </conditionalFormatting>
  <conditionalFormatting sqref="D84:P84">
    <cfRule type="containsBlanks" dxfId="59" priority="128">
      <formula>LEN(TRIM(D84))=0</formula>
    </cfRule>
  </conditionalFormatting>
  <conditionalFormatting sqref="H84">
    <cfRule type="cellIs" dxfId="58" priority="127" operator="greaterThan">
      <formula>1</formula>
    </cfRule>
  </conditionalFormatting>
  <conditionalFormatting sqref="H84">
    <cfRule type="cellIs" dxfId="57" priority="125" operator="greaterThan">
      <formula>1</formula>
    </cfRule>
    <cfRule type="cellIs" dxfId="56" priority="126" operator="greaterThan">
      <formula>476</formula>
    </cfRule>
  </conditionalFormatting>
  <conditionalFormatting sqref="H84">
    <cfRule type="cellIs" priority="124" operator="greaterThanOrEqual">
      <formula>1</formula>
    </cfRule>
  </conditionalFormatting>
  <conditionalFormatting sqref="H84">
    <cfRule type="cellIs" dxfId="55" priority="121" operator="greaterThanOrEqual">
      <formula>1</formula>
    </cfRule>
    <cfRule type="cellIs" dxfId="54" priority="122" operator="greaterThanOrEqual">
      <formula>1</formula>
    </cfRule>
    <cfRule type="cellIs" priority="123" operator="greaterThanOrEqual">
      <formula>1</formula>
    </cfRule>
  </conditionalFormatting>
  <conditionalFormatting sqref="I90:P90">
    <cfRule type="containsBlanks" dxfId="53" priority="111">
      <formula>LEN(TRIM(I90))=0</formula>
    </cfRule>
  </conditionalFormatting>
  <conditionalFormatting sqref="H90">
    <cfRule type="containsBlanks" dxfId="52" priority="110">
      <formula>LEN(TRIM(H90))=0</formula>
    </cfRule>
  </conditionalFormatting>
  <conditionalFormatting sqref="H90">
    <cfRule type="cellIs" dxfId="51" priority="109" operator="greaterThan">
      <formula>1</formula>
    </cfRule>
  </conditionalFormatting>
  <conditionalFormatting sqref="H90">
    <cfRule type="cellIs" dxfId="50" priority="108" operator="greaterThan">
      <formula>1</formula>
    </cfRule>
  </conditionalFormatting>
  <conditionalFormatting sqref="H90">
    <cfRule type="cellIs" priority="107" operator="greaterThanOrEqual">
      <formula>1</formula>
    </cfRule>
  </conditionalFormatting>
  <conditionalFormatting sqref="H90">
    <cfRule type="cellIs" dxfId="49" priority="104" operator="greaterThanOrEqual">
      <formula>1</formula>
    </cfRule>
    <cfRule type="cellIs" dxfId="48" priority="105" operator="greaterThanOrEqual">
      <formula>1</formula>
    </cfRule>
    <cfRule type="cellIs" priority="106" operator="greaterThanOrEqual">
      <formula>1</formula>
    </cfRule>
  </conditionalFormatting>
  <conditionalFormatting sqref="D89 F89:P89">
    <cfRule type="containsBlanks" dxfId="47" priority="86">
      <formula>LEN(TRIM(D89))=0</formula>
    </cfRule>
  </conditionalFormatting>
  <conditionalFormatting sqref="H89">
    <cfRule type="cellIs" dxfId="46" priority="85" operator="greaterThan">
      <formula>1</formula>
    </cfRule>
  </conditionalFormatting>
  <conditionalFormatting sqref="H89">
    <cfRule type="cellIs" dxfId="45" priority="83" operator="greaterThan">
      <formula>1</formula>
    </cfRule>
    <cfRule type="cellIs" dxfId="44" priority="84" operator="greaterThan">
      <formula>476</formula>
    </cfRule>
  </conditionalFormatting>
  <conditionalFormatting sqref="H89">
    <cfRule type="cellIs" priority="82" operator="greaterThanOrEqual">
      <formula>1</formula>
    </cfRule>
  </conditionalFormatting>
  <conditionalFormatting sqref="H89">
    <cfRule type="cellIs" dxfId="43" priority="79" operator="greaterThanOrEqual">
      <formula>1</formula>
    </cfRule>
    <cfRule type="cellIs" dxfId="42" priority="80" operator="greaterThanOrEqual">
      <formula>1</formula>
    </cfRule>
    <cfRule type="cellIs" priority="81" operator="greaterThanOrEqual">
      <formula>1</formula>
    </cfRule>
  </conditionalFormatting>
  <conditionalFormatting sqref="D87:P88 E89">
    <cfRule type="containsBlanks" dxfId="41" priority="94">
      <formula>LEN(TRIM(D87))=0</formula>
    </cfRule>
  </conditionalFormatting>
  <conditionalFormatting sqref="H87:H88">
    <cfRule type="cellIs" dxfId="40" priority="93" operator="greaterThan">
      <formula>1</formula>
    </cfRule>
  </conditionalFormatting>
  <conditionalFormatting sqref="H87:H88">
    <cfRule type="cellIs" dxfId="39" priority="91" operator="greaterThan">
      <formula>1</formula>
    </cfRule>
    <cfRule type="cellIs" dxfId="38" priority="92" operator="greaterThan">
      <formula>476</formula>
    </cfRule>
  </conditionalFormatting>
  <conditionalFormatting sqref="H87:H88">
    <cfRule type="cellIs" priority="90" operator="greaterThanOrEqual">
      <formula>1</formula>
    </cfRule>
  </conditionalFormatting>
  <conditionalFormatting sqref="H87:H88">
    <cfRule type="cellIs" dxfId="37" priority="87" operator="greaterThanOrEqual">
      <formula>1</formula>
    </cfRule>
    <cfRule type="cellIs" dxfId="36" priority="88" operator="greaterThanOrEqual">
      <formula>1</formula>
    </cfRule>
    <cfRule type="cellIs" priority="89" operator="greaterThanOrEqual">
      <formula>1</formula>
    </cfRule>
  </conditionalFormatting>
  <conditionalFormatting sqref="D86:F86 H86:P86">
    <cfRule type="containsBlanks" dxfId="35" priority="78">
      <formula>LEN(TRIM(D86))=0</formula>
    </cfRule>
  </conditionalFormatting>
  <conditionalFormatting sqref="H86">
    <cfRule type="cellIs" dxfId="34" priority="77" operator="greaterThan">
      <formula>1</formula>
    </cfRule>
  </conditionalFormatting>
  <conditionalFormatting sqref="H86">
    <cfRule type="cellIs" dxfId="33" priority="76" operator="greaterThan">
      <formula>1</formula>
    </cfRule>
  </conditionalFormatting>
  <conditionalFormatting sqref="H86">
    <cfRule type="cellIs" priority="75" operator="greaterThanOrEqual">
      <formula>1</formula>
    </cfRule>
  </conditionalFormatting>
  <conditionalFormatting sqref="H86">
    <cfRule type="cellIs" dxfId="32" priority="72" operator="greaterThanOrEqual">
      <formula>1</formula>
    </cfRule>
    <cfRule type="cellIs" dxfId="31" priority="73" operator="greaterThanOrEqual">
      <formula>1</formula>
    </cfRule>
    <cfRule type="cellIs" priority="74" operator="greaterThanOrEqual">
      <formula>1</formula>
    </cfRule>
  </conditionalFormatting>
  <conditionalFormatting sqref="G86">
    <cfRule type="containsBlanks" dxfId="30" priority="71">
      <formula>LEN(TRIM(G86))=0</formula>
    </cfRule>
  </conditionalFormatting>
  <conditionalFormatting sqref="D85:P85">
    <cfRule type="containsBlanks" dxfId="29" priority="70">
      <formula>LEN(TRIM(D85))=0</formula>
    </cfRule>
  </conditionalFormatting>
  <conditionalFormatting sqref="H85">
    <cfRule type="cellIs" dxfId="28" priority="69" operator="greaterThan">
      <formula>1</formula>
    </cfRule>
  </conditionalFormatting>
  <conditionalFormatting sqref="H85">
    <cfRule type="cellIs" dxfId="27" priority="67" operator="greaterThan">
      <formula>1</formula>
    </cfRule>
    <cfRule type="cellIs" dxfId="26" priority="68" operator="greaterThan">
      <formula>476</formula>
    </cfRule>
  </conditionalFormatting>
  <conditionalFormatting sqref="H85">
    <cfRule type="cellIs" priority="66" operator="greaterThanOrEqual">
      <formula>1</formula>
    </cfRule>
  </conditionalFormatting>
  <conditionalFormatting sqref="H85">
    <cfRule type="cellIs" dxfId="25" priority="63" operator="greaterThanOrEqual">
      <formula>1</formula>
    </cfRule>
    <cfRule type="cellIs" dxfId="24" priority="64" operator="greaterThanOrEqual">
      <formula>1</formula>
    </cfRule>
    <cfRule type="cellIs" priority="65" operator="greaterThanOrEqual">
      <formula>1</formula>
    </cfRule>
  </conditionalFormatting>
  <conditionalFormatting sqref="K114:P117">
    <cfRule type="containsBlanks" dxfId="23" priority="62">
      <formula>LEN(TRIM(K114))=0</formula>
    </cfRule>
  </conditionalFormatting>
  <conditionalFormatting sqref="J117 I117:I118 I114:J116">
    <cfRule type="containsBlanks" dxfId="22" priority="58">
      <formula>LEN(TRIM(I114))=0</formula>
    </cfRule>
  </conditionalFormatting>
  <conditionalFormatting sqref="K118:P118">
    <cfRule type="containsBlanks" dxfId="21" priority="42">
      <formula>LEN(TRIM(K118))=0</formula>
    </cfRule>
  </conditionalFormatting>
  <conditionalFormatting sqref="J118">
    <cfRule type="containsBlanks" dxfId="20" priority="38">
      <formula>LEN(TRIM(J118))=0</formula>
    </cfRule>
  </conditionalFormatting>
  <conditionalFormatting sqref="F114:F118">
    <cfRule type="containsBlanks" dxfId="19" priority="30">
      <formula>LEN(TRIM(F114))=0</formula>
    </cfRule>
  </conditionalFormatting>
  <conditionalFormatting sqref="E113:G113 I113:P113">
    <cfRule type="containsBlanks" dxfId="18" priority="29">
      <formula>LEN(TRIM(E113))=0</formula>
    </cfRule>
  </conditionalFormatting>
  <conditionalFormatting sqref="H113">
    <cfRule type="containsBlanks" dxfId="17" priority="28">
      <formula>LEN(TRIM(H113))=0</formula>
    </cfRule>
  </conditionalFormatting>
  <conditionalFormatting sqref="H113">
    <cfRule type="cellIs" dxfId="16" priority="27" operator="greaterThan">
      <formula>1</formula>
    </cfRule>
  </conditionalFormatting>
  <conditionalFormatting sqref="H113">
    <cfRule type="cellIs" dxfId="15" priority="25" operator="greaterThan">
      <formula>1</formula>
    </cfRule>
    <cfRule type="cellIs" dxfId="14" priority="26" operator="greaterThan">
      <formula>476</formula>
    </cfRule>
  </conditionalFormatting>
  <conditionalFormatting sqref="H113">
    <cfRule type="cellIs" priority="24" operator="greaterThanOrEqual">
      <formula>1</formula>
    </cfRule>
  </conditionalFormatting>
  <conditionalFormatting sqref="H113">
    <cfRule type="cellIs" dxfId="13" priority="21" operator="greaterThanOrEqual">
      <formula>1</formula>
    </cfRule>
    <cfRule type="cellIs" dxfId="12" priority="22" operator="greaterThanOrEqual">
      <formula>1</formula>
    </cfRule>
    <cfRule type="cellIs" priority="23" operator="greaterThanOrEqual">
      <formula>1</formula>
    </cfRule>
  </conditionalFormatting>
  <conditionalFormatting sqref="D113">
    <cfRule type="containsBlanks" dxfId="11" priority="20">
      <formula>LEN(TRIM(D113))=0</formula>
    </cfRule>
  </conditionalFormatting>
  <conditionalFormatting sqref="D25:P25">
    <cfRule type="containsBlanks" dxfId="10" priority="19">
      <formula>LEN(TRIM(D25))=0</formula>
    </cfRule>
  </conditionalFormatting>
  <conditionalFormatting sqref="H25">
    <cfRule type="cellIs" dxfId="9" priority="18" operator="greaterThan">
      <formula>1</formula>
    </cfRule>
  </conditionalFormatting>
  <conditionalFormatting sqref="H25">
    <cfRule type="cellIs" dxfId="8" priority="17" operator="greaterThan">
      <formula>1</formula>
    </cfRule>
  </conditionalFormatting>
  <conditionalFormatting sqref="H25">
    <cfRule type="cellIs" priority="16" operator="greaterThanOrEqual">
      <formula>1</formula>
    </cfRule>
  </conditionalFormatting>
  <conditionalFormatting sqref="H25">
    <cfRule type="cellIs" dxfId="7" priority="13" operator="greaterThanOrEqual">
      <formula>1</formula>
    </cfRule>
    <cfRule type="cellIs" dxfId="6" priority="14" operator="greaterThanOrEqual">
      <formula>1</formula>
    </cfRule>
    <cfRule type="cellIs" priority="15" operator="greaterThanOrEqual">
      <formula>1</formula>
    </cfRule>
  </conditionalFormatting>
  <conditionalFormatting sqref="H29">
    <cfRule type="containsBlanks" dxfId="5" priority="12">
      <formula>LEN(TRIM(H29))=0</formula>
    </cfRule>
  </conditionalFormatting>
  <conditionalFormatting sqref="H29">
    <cfRule type="cellIs" dxfId="4" priority="11" operator="greaterThan">
      <formula>1</formula>
    </cfRule>
  </conditionalFormatting>
  <conditionalFormatting sqref="H29">
    <cfRule type="cellIs" dxfId="3" priority="10" operator="greaterThan">
      <formula>1</formula>
    </cfRule>
  </conditionalFormatting>
  <conditionalFormatting sqref="H29">
    <cfRule type="cellIs" priority="9" operator="greaterThanOrEqual">
      <formula>1</formula>
    </cfRule>
  </conditionalFormatting>
  <conditionalFormatting sqref="H29">
    <cfRule type="cellIs" dxfId="2" priority="6" operator="greaterThanOrEqual">
      <formula>1</formula>
    </cfRule>
    <cfRule type="cellIs" dxfId="1" priority="7" operator="greaterThanOrEqual">
      <formula>1</formula>
    </cfRule>
    <cfRule type="cellIs" priority="8" operator="greaterThanOrEqual">
      <formula>1</formula>
    </cfRule>
  </conditionalFormatting>
  <conditionalFormatting sqref="J28">
    <cfRule type="containsBlanks" dxfId="0" priority="1">
      <formula>LEN(TRIM(J28))=0</formula>
    </cfRule>
  </conditionalFormatting>
  <printOptions horizontalCentered="1"/>
  <pageMargins left="0.51181102362204722" right="0.51181102362204722" top="0.78740157480314965" bottom="0.39370078740157483" header="0" footer="0"/>
  <pageSetup paperSize="9" scale="46" fitToHeight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tabSelected="1" workbookViewId="0">
      <selection activeCell="D12" sqref="D12"/>
    </sheetView>
  </sheetViews>
  <sheetFormatPr defaultRowHeight="15" x14ac:dyDescent="0.25"/>
  <cols>
    <col min="2" max="2" width="37.5703125" customWidth="1"/>
    <col min="3" max="3" width="16.140625" customWidth="1"/>
  </cols>
  <sheetData>
    <row r="2" spans="2:4" ht="18.75" x14ac:dyDescent="0.3">
      <c r="B2" s="168" t="s">
        <v>153</v>
      </c>
      <c r="C2" s="168"/>
      <c r="D2" s="168"/>
    </row>
    <row r="3" spans="2:4" ht="15.75" thickBot="1" x14ac:dyDescent="0.3"/>
    <row r="4" spans="2:4" ht="15.75" thickBot="1" x14ac:dyDescent="0.3">
      <c r="B4" s="169" t="s">
        <v>139</v>
      </c>
      <c r="C4" s="169"/>
      <c r="D4" s="101">
        <v>2.07E-2</v>
      </c>
    </row>
    <row r="5" spans="2:4" ht="15.75" thickBot="1" x14ac:dyDescent="0.3">
      <c r="B5" s="169" t="s">
        <v>140</v>
      </c>
      <c r="C5" s="169"/>
      <c r="D5" s="101">
        <v>0.04</v>
      </c>
    </row>
    <row r="6" spans="2:4" ht="15.75" thickBot="1" x14ac:dyDescent="0.3">
      <c r="B6" s="169" t="s">
        <v>141</v>
      </c>
      <c r="C6" s="169"/>
      <c r="D6" s="101">
        <v>1.23E-2</v>
      </c>
    </row>
    <row r="7" spans="2:4" ht="15.75" thickBot="1" x14ac:dyDescent="0.3">
      <c r="B7" s="169" t="s">
        <v>142</v>
      </c>
      <c r="C7" s="169"/>
      <c r="D7" s="101">
        <v>7.3999999999999996E-2</v>
      </c>
    </row>
    <row r="8" spans="2:4" ht="15.75" thickBot="1" x14ac:dyDescent="0.3">
      <c r="B8" s="169" t="s">
        <v>143</v>
      </c>
      <c r="C8" s="102" t="s">
        <v>144</v>
      </c>
      <c r="D8" s="101">
        <v>0.03</v>
      </c>
    </row>
    <row r="9" spans="2:4" ht="15.75" thickBot="1" x14ac:dyDescent="0.3">
      <c r="B9" s="169"/>
      <c r="C9" s="102" t="s">
        <v>145</v>
      </c>
      <c r="D9" s="101">
        <v>0</v>
      </c>
    </row>
    <row r="10" spans="2:4" ht="15.75" thickBot="1" x14ac:dyDescent="0.3">
      <c r="B10" s="169"/>
      <c r="C10" s="102" t="s">
        <v>146</v>
      </c>
      <c r="D10" s="101">
        <v>6.4999999999999997E-3</v>
      </c>
    </row>
    <row r="11" spans="2:4" ht="15.75" thickBot="1" x14ac:dyDescent="0.3">
      <c r="B11" s="169"/>
      <c r="C11" s="102" t="s">
        <v>147</v>
      </c>
      <c r="D11" s="101">
        <v>2.52E-2</v>
      </c>
    </row>
    <row r="12" spans="2:4" ht="15.75" thickBot="1" x14ac:dyDescent="0.3">
      <c r="B12" s="103"/>
      <c r="C12" s="103"/>
      <c r="D12" s="103"/>
    </row>
    <row r="13" spans="2:4" ht="15.75" thickBot="1" x14ac:dyDescent="0.3">
      <c r="B13" s="103"/>
      <c r="C13" s="103"/>
      <c r="D13" s="103"/>
    </row>
    <row r="14" spans="2:4" ht="27" thickBot="1" x14ac:dyDescent="0.3">
      <c r="B14" s="104" t="s">
        <v>148</v>
      </c>
      <c r="C14" s="166">
        <f>D4+D5</f>
        <v>6.0700000000000004E-2</v>
      </c>
      <c r="D14" s="167"/>
    </row>
    <row r="15" spans="2:4" ht="15.75" thickBot="1" x14ac:dyDescent="0.3">
      <c r="B15" s="104" t="s">
        <v>149</v>
      </c>
      <c r="C15" s="166">
        <f>D6</f>
        <v>1.23E-2</v>
      </c>
      <c r="D15" s="167"/>
    </row>
    <row r="16" spans="2:4" ht="15.75" thickBot="1" x14ac:dyDescent="0.3">
      <c r="B16" s="104" t="s">
        <v>150</v>
      </c>
      <c r="C16" s="166">
        <f>D7</f>
        <v>7.3999999999999996E-2</v>
      </c>
      <c r="D16" s="167"/>
    </row>
    <row r="17" spans="2:4" ht="15.75" thickBot="1" x14ac:dyDescent="0.3">
      <c r="B17" s="104" t="s">
        <v>151</v>
      </c>
      <c r="C17" s="166">
        <f>SUM(D8:D11)</f>
        <v>6.1699999999999998E-2</v>
      </c>
      <c r="D17" s="167"/>
    </row>
    <row r="18" spans="2:4" ht="15.75" thickBot="1" x14ac:dyDescent="0.3">
      <c r="B18" s="103"/>
      <c r="C18" s="103"/>
      <c r="D18" s="103"/>
    </row>
    <row r="19" spans="2:4" ht="15.75" thickBot="1" x14ac:dyDescent="0.3">
      <c r="B19" s="103"/>
      <c r="C19" s="103"/>
      <c r="D19" s="103"/>
    </row>
    <row r="20" spans="2:4" ht="15.75" thickBot="1" x14ac:dyDescent="0.3">
      <c r="B20" s="103"/>
      <c r="C20" s="103"/>
      <c r="D20" s="103"/>
    </row>
    <row r="21" spans="2:4" ht="15.75" thickBot="1" x14ac:dyDescent="0.3">
      <c r="B21" s="104" t="s">
        <v>152</v>
      </c>
      <c r="C21" s="105">
        <f>((1+C14)*(1+C15)*(1+C16)/(1-C17))-1</f>
        <v>0.2290353395928808</v>
      </c>
      <c r="D21" s="103"/>
    </row>
  </sheetData>
  <mergeCells count="10">
    <mergeCell ref="C15:D15"/>
    <mergeCell ref="C16:D16"/>
    <mergeCell ref="C17:D17"/>
    <mergeCell ref="B2:D2"/>
    <mergeCell ref="B4:C4"/>
    <mergeCell ref="B5:C5"/>
    <mergeCell ref="B6:C6"/>
    <mergeCell ref="B7:C7"/>
    <mergeCell ref="B8:B11"/>
    <mergeCell ref="C14:D14"/>
  </mergeCells>
  <pageMargins left="0.511811024" right="0.511811024" top="0.78740157499999996" bottom="0.78740157499999996" header="0.31496062000000002" footer="0.31496062000000002"/>
  <pageSetup paperSize="9" orientation="portrait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E35" sqref="E35"/>
    </sheetView>
  </sheetViews>
  <sheetFormatPr defaultRowHeight="15" x14ac:dyDescent="0.25"/>
  <cols>
    <col min="1" max="1" width="40.140625" bestFit="1" customWidth="1"/>
    <col min="2" max="2" width="17.5703125" style="111" bestFit="1" customWidth="1"/>
    <col min="3" max="3" width="9.140625" style="111"/>
  </cols>
  <sheetData>
    <row r="1" spans="1:3" x14ac:dyDescent="0.25">
      <c r="A1" s="112" t="s">
        <v>180</v>
      </c>
      <c r="B1" s="113"/>
      <c r="C1" s="113"/>
    </row>
    <row r="2" spans="1:3" x14ac:dyDescent="0.25">
      <c r="A2" s="112" t="s">
        <v>170</v>
      </c>
      <c r="B2" s="114" t="s">
        <v>172</v>
      </c>
      <c r="C2" s="114" t="s">
        <v>173</v>
      </c>
    </row>
    <row r="3" spans="1:3" x14ac:dyDescent="0.25">
      <c r="A3" s="115" t="s">
        <v>171</v>
      </c>
      <c r="B3" s="113">
        <f>(6+4.35+2.39+1.93+1.14+6.42+4.7+1.17+2.59+2.21+10.2)*3</f>
        <v>129.29999999999998</v>
      </c>
      <c r="C3" s="113">
        <f>92.6</f>
        <v>92.6</v>
      </c>
    </row>
    <row r="4" spans="1:3" x14ac:dyDescent="0.25">
      <c r="A4" s="115" t="s">
        <v>174</v>
      </c>
      <c r="B4" s="113">
        <f>(2.3+4.3)*2*3</f>
        <v>39.599999999999994</v>
      </c>
      <c r="C4" s="113">
        <v>9.9</v>
      </c>
    </row>
    <row r="5" spans="1:3" x14ac:dyDescent="0.25">
      <c r="A5" s="115" t="s">
        <v>175</v>
      </c>
      <c r="B5" s="113">
        <f>(2.55+1.38+1.78+4.94+4.05+4.3+1.93)*3</f>
        <v>62.79</v>
      </c>
      <c r="C5" s="113">
        <v>22.3</v>
      </c>
    </row>
    <row r="6" spans="1:3" x14ac:dyDescent="0.25">
      <c r="A6" s="115" t="s">
        <v>176</v>
      </c>
      <c r="B6" s="113">
        <f>(6.42+1.66+5.17+5.17+8.15)*3</f>
        <v>79.710000000000008</v>
      </c>
      <c r="C6" s="113">
        <v>42.14</v>
      </c>
    </row>
    <row r="7" spans="1:3" x14ac:dyDescent="0.25">
      <c r="A7" s="115" t="s">
        <v>177</v>
      </c>
      <c r="B7" s="116">
        <f>(1.66*2*3)+4.61*2*0.8</f>
        <v>17.335999999999999</v>
      </c>
      <c r="C7" s="113">
        <v>7.62</v>
      </c>
    </row>
    <row r="8" spans="1:3" x14ac:dyDescent="0.25">
      <c r="A8" s="115" t="s">
        <v>178</v>
      </c>
      <c r="B8" s="113">
        <f>(5.5+1.5+9.87)</f>
        <v>16.869999999999997</v>
      </c>
      <c r="C8" s="113">
        <v>48.36</v>
      </c>
    </row>
    <row r="9" spans="1:3" x14ac:dyDescent="0.25">
      <c r="A9" s="115" t="s">
        <v>179</v>
      </c>
      <c r="B9" s="116">
        <f>(3.15+4.65)*2*3</f>
        <v>46.800000000000004</v>
      </c>
      <c r="C9" s="113">
        <v>14.66</v>
      </c>
    </row>
    <row r="10" spans="1:3" x14ac:dyDescent="0.25">
      <c r="A10" s="115" t="s">
        <v>181</v>
      </c>
      <c r="B10" s="116">
        <f>(4.34+4.34+4.34+4.34+4.34+3.05+1.5+1.14+12.88)*2.8</f>
        <v>112.756</v>
      </c>
      <c r="C10" s="113"/>
    </row>
    <row r="11" spans="1:3" x14ac:dyDescent="0.25">
      <c r="A11" s="115" t="s">
        <v>182</v>
      </c>
      <c r="B11" s="116">
        <f>(4.34+6.05)*2.8*3</f>
        <v>87.275999999999996</v>
      </c>
      <c r="C11" s="116"/>
    </row>
    <row r="12" spans="1:3" x14ac:dyDescent="0.25">
      <c r="A12" s="115"/>
      <c r="B12" s="113"/>
      <c r="C12" s="113"/>
    </row>
    <row r="13" spans="1:3" x14ac:dyDescent="0.25">
      <c r="A13" s="115"/>
      <c r="B13" s="117">
        <f>SUM(B3:B12)</f>
        <v>592.43799999999999</v>
      </c>
      <c r="C13" s="117">
        <f>SUM(C3:C12)</f>
        <v>237.58</v>
      </c>
    </row>
    <row r="15" spans="1:3" x14ac:dyDescent="0.25">
      <c r="A15" s="112" t="s">
        <v>183</v>
      </c>
      <c r="B15" s="114" t="s">
        <v>186</v>
      </c>
      <c r="C15" s="113"/>
    </row>
    <row r="16" spans="1:3" x14ac:dyDescent="0.25">
      <c r="A16" s="115" t="s">
        <v>184</v>
      </c>
      <c r="B16" s="113">
        <f>(20.19+5.95+14.9+14.05+1.65+2.6+1.65+3.2+6.37+4.33+3+19.23+4.34+5.69+14.89+35.69)*3</f>
        <v>473.19000000000005</v>
      </c>
      <c r="C16" s="113"/>
    </row>
    <row r="17" spans="1:3" x14ac:dyDescent="0.25">
      <c r="A17" s="115" t="s">
        <v>185</v>
      </c>
      <c r="B17" s="113">
        <f>(19.23+4.34+5.69+14.89+35.69)*3</f>
        <v>239.52</v>
      </c>
      <c r="C17" s="113"/>
    </row>
    <row r="18" spans="1:3" x14ac:dyDescent="0.25">
      <c r="A18" s="115"/>
      <c r="B18" s="113"/>
      <c r="C18" s="113"/>
    </row>
    <row r="19" spans="1:3" x14ac:dyDescent="0.25">
      <c r="A19" s="115"/>
      <c r="B19" s="114">
        <f>SUM(B16:B18)</f>
        <v>712.71</v>
      </c>
      <c r="C19" s="113"/>
    </row>
    <row r="21" spans="1:3" x14ac:dyDescent="0.25">
      <c r="A21" s="112" t="s">
        <v>187</v>
      </c>
      <c r="B21" s="113"/>
      <c r="C21" s="113"/>
    </row>
    <row r="22" spans="1:3" x14ac:dyDescent="0.25">
      <c r="A22" s="115" t="s">
        <v>188</v>
      </c>
      <c r="B22" s="116">
        <f>(25.26*2.2)*2</f>
        <v>111.14400000000002</v>
      </c>
      <c r="C22" s="113"/>
    </row>
    <row r="23" spans="1:3" x14ac:dyDescent="0.25">
      <c r="A23" s="115" t="s">
        <v>189</v>
      </c>
      <c r="B23" s="113">
        <f>(1.4+1.4+0.36+0.36+1.82+1.82+2.52+2+1.6)</f>
        <v>13.28</v>
      </c>
      <c r="C23" s="113"/>
    </row>
    <row r="24" spans="1:3" x14ac:dyDescent="0.25">
      <c r="A24" s="115"/>
      <c r="B24" s="113"/>
      <c r="C24" s="113"/>
    </row>
    <row r="25" spans="1:3" x14ac:dyDescent="0.25">
      <c r="A25" s="115"/>
      <c r="B25" s="117">
        <f>SUM(B22:B24)</f>
        <v>124.42400000000002</v>
      </c>
      <c r="C25" s="113"/>
    </row>
    <row r="27" spans="1:3" x14ac:dyDescent="0.25">
      <c r="A27" s="112" t="s">
        <v>191</v>
      </c>
      <c r="B27" s="113"/>
      <c r="C27" s="113"/>
    </row>
    <row r="28" spans="1:3" x14ac:dyDescent="0.25">
      <c r="A28" s="115" t="s">
        <v>192</v>
      </c>
      <c r="B28" s="117">
        <f>143.8+ 90.86+157.19+24.7+9.6+18.6+8.5</f>
        <v>453.25000000000006</v>
      </c>
      <c r="C28" s="11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RESUMO</vt:lpstr>
      <vt:lpstr> ESTIMATIVA</vt:lpstr>
      <vt:lpstr>BDI</vt:lpstr>
      <vt:lpstr>MEMORIA DE CÁLCULO</vt:lpstr>
      <vt:lpstr>' ESTIMATIVA'!Area_de_impressao</vt:lpstr>
      <vt:lpstr>RESUMO!Area_de_impressao</vt:lpstr>
      <vt:lpstr>' ESTIMATIVA'!Titulos_de_impressao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Paz De Oliveira</dc:creator>
  <cp:lastModifiedBy>Paulo Celso Gerva</cp:lastModifiedBy>
  <cp:lastPrinted>2016-11-25T16:54:16Z</cp:lastPrinted>
  <dcterms:created xsi:type="dcterms:W3CDTF">2014-12-09T12:58:21Z</dcterms:created>
  <dcterms:modified xsi:type="dcterms:W3CDTF">2016-11-25T16:55:13Z</dcterms:modified>
</cp:coreProperties>
</file>