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5600" windowHeight="11580"/>
  </bookViews>
  <sheets>
    <sheet name="Plan1" sheetId="1" r:id="rId1"/>
    <sheet name="Plan2" sheetId="2" r:id="rId2"/>
    <sheet name="Plan3" sheetId="3" r:id="rId3"/>
  </sheets>
  <definedNames>
    <definedName name="_xlnm.Print_Area" localSheetId="0">Plan1!$A$4:$N$187</definedName>
  </definedNames>
  <calcPr calcId="145621"/>
</workbook>
</file>

<file path=xl/calcChain.xml><?xml version="1.0" encoding="utf-8"?>
<calcChain xmlns="http://schemas.openxmlformats.org/spreadsheetml/2006/main">
  <c r="N187" i="1" l="1"/>
  <c r="H171" i="1" l="1"/>
  <c r="J171" i="1" s="1"/>
  <c r="G179" i="1"/>
  <c r="J179" i="1" s="1"/>
  <c r="I177" i="1"/>
  <c r="I174" i="1" s="1"/>
  <c r="H176" i="1"/>
  <c r="H175" i="1"/>
  <c r="I172" i="1"/>
  <c r="I171" i="1" s="1"/>
  <c r="K171" i="1" s="1"/>
  <c r="E184" i="1"/>
  <c r="E185" i="1" s="1"/>
  <c r="H183" i="1"/>
  <c r="J183" i="1" s="1"/>
  <c r="F185" i="1"/>
  <c r="F184" i="1"/>
  <c r="K181" i="1"/>
  <c r="J181" i="1"/>
  <c r="H167" i="1"/>
  <c r="H164" i="1" s="1"/>
  <c r="J164" i="1" s="1"/>
  <c r="H162" i="1"/>
  <c r="H159" i="1" s="1"/>
  <c r="H157" i="1"/>
  <c r="H154" i="1" s="1"/>
  <c r="H152" i="1"/>
  <c r="H149" i="1" s="1"/>
  <c r="H147" i="1"/>
  <c r="H144" i="1" s="1"/>
  <c r="H142" i="1"/>
  <c r="H141" i="1"/>
  <c r="F166" i="1"/>
  <c r="I166" i="1" s="1"/>
  <c r="F165" i="1"/>
  <c r="I165" i="1" s="1"/>
  <c r="C162" i="1"/>
  <c r="H133" i="1"/>
  <c r="H85" i="1"/>
  <c r="H82" i="1" s="1"/>
  <c r="J82" i="1" s="1"/>
  <c r="C85" i="1"/>
  <c r="F84" i="1"/>
  <c r="I84" i="1" s="1"/>
  <c r="F83" i="1"/>
  <c r="I83" i="1" s="1"/>
  <c r="I184" i="1" l="1"/>
  <c r="H174" i="1"/>
  <c r="L171" i="1"/>
  <c r="I82" i="1"/>
  <c r="K82" i="1" s="1"/>
  <c r="L82" i="1" s="1"/>
  <c r="L181" i="1"/>
  <c r="M181" i="1" s="1"/>
  <c r="N181" i="1" s="1"/>
  <c r="I185" i="1"/>
  <c r="H138" i="1"/>
  <c r="I164" i="1"/>
  <c r="K164" i="1" s="1"/>
  <c r="L164" i="1" s="1"/>
  <c r="F161" i="1"/>
  <c r="F160" i="1"/>
  <c r="F156" i="1"/>
  <c r="F155" i="1"/>
  <c r="F151" i="1"/>
  <c r="F150" i="1"/>
  <c r="F146" i="1"/>
  <c r="F145" i="1"/>
  <c r="F140" i="1"/>
  <c r="F139" i="1"/>
  <c r="F135" i="1"/>
  <c r="F134" i="1"/>
  <c r="F130" i="1"/>
  <c r="F129" i="1"/>
  <c r="F125" i="1"/>
  <c r="F124" i="1"/>
  <c r="F120" i="1"/>
  <c r="F119" i="1"/>
  <c r="F115" i="1"/>
  <c r="F114" i="1"/>
  <c r="F110" i="1"/>
  <c r="F109" i="1"/>
  <c r="F104" i="1"/>
  <c r="F103" i="1"/>
  <c r="F99" i="1"/>
  <c r="F98" i="1"/>
  <c r="F94" i="1"/>
  <c r="F93" i="1"/>
  <c r="F89" i="1"/>
  <c r="F88" i="1"/>
  <c r="F79" i="1"/>
  <c r="F78" i="1"/>
  <c r="F74" i="1"/>
  <c r="F73" i="1"/>
  <c r="F69" i="1"/>
  <c r="F68" i="1"/>
  <c r="F64" i="1"/>
  <c r="F63" i="1"/>
  <c r="F59" i="1"/>
  <c r="F58" i="1"/>
  <c r="F53" i="1"/>
  <c r="F52" i="1"/>
  <c r="F47" i="1"/>
  <c r="F46" i="1"/>
  <c r="F41" i="1"/>
  <c r="F40" i="1"/>
  <c r="F32" i="1"/>
  <c r="F31" i="1"/>
  <c r="F14" i="1"/>
  <c r="I14" i="1" s="1"/>
  <c r="F13" i="1"/>
  <c r="I13" i="1" s="1"/>
  <c r="F23" i="1"/>
  <c r="F22" i="1"/>
  <c r="C24" i="1"/>
  <c r="H15" i="1"/>
  <c r="H16" i="1"/>
  <c r="H17" i="1"/>
  <c r="H18" i="1"/>
  <c r="H19" i="1"/>
  <c r="C15" i="1"/>
  <c r="I183" i="1" l="1"/>
  <c r="M171" i="1"/>
  <c r="N171" i="1" s="1"/>
  <c r="K183" i="1"/>
  <c r="L183" i="1" s="1"/>
  <c r="M164" i="1"/>
  <c r="N164" i="1" s="1"/>
  <c r="M82" i="1"/>
  <c r="N82" i="1" s="1"/>
  <c r="H12" i="1"/>
  <c r="I12" i="1"/>
  <c r="H126" i="1"/>
  <c r="H123" i="1" s="1"/>
  <c r="J123" i="1" s="1"/>
  <c r="C126" i="1"/>
  <c r="I125" i="1"/>
  <c r="I124" i="1"/>
  <c r="M183" i="1" l="1"/>
  <c r="N183" i="1" s="1"/>
  <c r="I123" i="1"/>
  <c r="K123" i="1" s="1"/>
  <c r="L123" i="1"/>
  <c r="M123" i="1" s="1"/>
  <c r="H25" i="1"/>
  <c r="H26" i="1"/>
  <c r="H27" i="1"/>
  <c r="H28" i="1"/>
  <c r="H24" i="1"/>
  <c r="I23" i="1"/>
  <c r="I22" i="1"/>
  <c r="H42" i="1"/>
  <c r="H39" i="1" s="1"/>
  <c r="J39" i="1" s="1"/>
  <c r="I41" i="1"/>
  <c r="I40" i="1"/>
  <c r="H21" i="1" l="1"/>
  <c r="J21" i="1" s="1"/>
  <c r="I21" i="1"/>
  <c r="K21" i="1" s="1"/>
  <c r="N123" i="1"/>
  <c r="I39" i="1"/>
  <c r="K39" i="1" s="1"/>
  <c r="L39" i="1" s="1"/>
  <c r="M39" i="1" s="1"/>
  <c r="N39" i="1" s="1"/>
  <c r="L21" i="1" l="1"/>
  <c r="M21" i="1" s="1"/>
  <c r="N21" i="1" s="1"/>
  <c r="K179" i="1" l="1"/>
  <c r="K174" i="1"/>
  <c r="J174" i="1"/>
  <c r="J170" i="1" s="1"/>
  <c r="J159" i="1"/>
  <c r="I161" i="1"/>
  <c r="I160" i="1"/>
  <c r="J154" i="1"/>
  <c r="C157" i="1"/>
  <c r="I156" i="1"/>
  <c r="I155" i="1"/>
  <c r="J149" i="1"/>
  <c r="C152" i="1"/>
  <c r="I151" i="1"/>
  <c r="I150" i="1"/>
  <c r="J144" i="1"/>
  <c r="C147" i="1"/>
  <c r="I146" i="1"/>
  <c r="I145" i="1"/>
  <c r="J133" i="1"/>
  <c r="C136" i="1"/>
  <c r="I135" i="1"/>
  <c r="I134" i="1"/>
  <c r="H131" i="1"/>
  <c r="H128" i="1" s="1"/>
  <c r="J128" i="1" s="1"/>
  <c r="C131" i="1"/>
  <c r="I130" i="1"/>
  <c r="I129" i="1"/>
  <c r="H121" i="1"/>
  <c r="H118" i="1" s="1"/>
  <c r="J118" i="1" s="1"/>
  <c r="C121" i="1"/>
  <c r="I120" i="1"/>
  <c r="I119" i="1"/>
  <c r="H116" i="1"/>
  <c r="H113" i="1" s="1"/>
  <c r="J113" i="1" s="1"/>
  <c r="C116" i="1"/>
  <c r="I115" i="1"/>
  <c r="I114" i="1"/>
  <c r="H111" i="1"/>
  <c r="H108" i="1" s="1"/>
  <c r="J108" i="1" s="1"/>
  <c r="C111" i="1"/>
  <c r="I110" i="1"/>
  <c r="I109" i="1"/>
  <c r="J138" i="1"/>
  <c r="C142" i="1"/>
  <c r="I140" i="1"/>
  <c r="I139" i="1"/>
  <c r="H105" i="1"/>
  <c r="H102" i="1" s="1"/>
  <c r="J102" i="1" s="1"/>
  <c r="I104" i="1"/>
  <c r="I103" i="1"/>
  <c r="H100" i="1"/>
  <c r="H97" i="1" s="1"/>
  <c r="J97" i="1" s="1"/>
  <c r="I99" i="1"/>
  <c r="I98" i="1"/>
  <c r="H95" i="1"/>
  <c r="H92" i="1" s="1"/>
  <c r="J92" i="1" s="1"/>
  <c r="I94" i="1"/>
  <c r="I93" i="1"/>
  <c r="H90" i="1"/>
  <c r="H87" i="1" s="1"/>
  <c r="J87" i="1" s="1"/>
  <c r="I89" i="1"/>
  <c r="I88" i="1"/>
  <c r="H80" i="1"/>
  <c r="H77" i="1" s="1"/>
  <c r="J77" i="1" s="1"/>
  <c r="I79" i="1"/>
  <c r="I78" i="1"/>
  <c r="H75" i="1"/>
  <c r="H72" i="1" s="1"/>
  <c r="J72" i="1" s="1"/>
  <c r="I74" i="1"/>
  <c r="I73" i="1"/>
  <c r="H70" i="1"/>
  <c r="H67" i="1" s="1"/>
  <c r="J67" i="1" s="1"/>
  <c r="I69" i="1"/>
  <c r="I68" i="1"/>
  <c r="H65" i="1"/>
  <c r="H62" i="1" s="1"/>
  <c r="J62" i="1" s="1"/>
  <c r="I64" i="1"/>
  <c r="I63" i="1"/>
  <c r="C105" i="1"/>
  <c r="C100" i="1"/>
  <c r="C95" i="1"/>
  <c r="C90" i="1"/>
  <c r="C80" i="1"/>
  <c r="C75" i="1"/>
  <c r="C70" i="1"/>
  <c r="C65" i="1"/>
  <c r="H60" i="1"/>
  <c r="H57" i="1" s="1"/>
  <c r="J57" i="1" s="1"/>
  <c r="I59" i="1"/>
  <c r="I58" i="1"/>
  <c r="C60" i="1"/>
  <c r="J56" i="1" l="1"/>
  <c r="J107" i="1"/>
  <c r="K170" i="1"/>
  <c r="I92" i="1"/>
  <c r="K92" i="1" s="1"/>
  <c r="L92" i="1" s="1"/>
  <c r="I154" i="1"/>
  <c r="K154" i="1" s="1"/>
  <c r="L154" i="1" s="1"/>
  <c r="M154" i="1" s="1"/>
  <c r="N154" i="1" s="1"/>
  <c r="I138" i="1"/>
  <c r="K138" i="1" s="1"/>
  <c r="L138" i="1" s="1"/>
  <c r="M138" i="1" s="1"/>
  <c r="N138" i="1" s="1"/>
  <c r="I97" i="1"/>
  <c r="K97" i="1" s="1"/>
  <c r="L97" i="1" s="1"/>
  <c r="I87" i="1"/>
  <c r="K87" i="1" s="1"/>
  <c r="L87" i="1" s="1"/>
  <c r="I108" i="1"/>
  <c r="K108" i="1" s="1"/>
  <c r="I113" i="1"/>
  <c r="K113" i="1" s="1"/>
  <c r="L113" i="1" s="1"/>
  <c r="M113" i="1" s="1"/>
  <c r="N113" i="1" s="1"/>
  <c r="I118" i="1"/>
  <c r="K118" i="1" s="1"/>
  <c r="L118" i="1" s="1"/>
  <c r="M118" i="1" s="1"/>
  <c r="N118" i="1" s="1"/>
  <c r="I128" i="1"/>
  <c r="K128" i="1" s="1"/>
  <c r="L128" i="1" s="1"/>
  <c r="M128" i="1" s="1"/>
  <c r="N128" i="1" s="1"/>
  <c r="I144" i="1"/>
  <c r="K144" i="1" s="1"/>
  <c r="L144" i="1" s="1"/>
  <c r="M144" i="1" s="1"/>
  <c r="N144" i="1" s="1"/>
  <c r="I149" i="1"/>
  <c r="K149" i="1" s="1"/>
  <c r="L149" i="1" s="1"/>
  <c r="M149" i="1" s="1"/>
  <c r="N149" i="1" s="1"/>
  <c r="I159" i="1"/>
  <c r="K159" i="1" s="1"/>
  <c r="L159" i="1" s="1"/>
  <c r="M159" i="1" s="1"/>
  <c r="N159" i="1" s="1"/>
  <c r="I102" i="1"/>
  <c r="K102" i="1" s="1"/>
  <c r="L102" i="1" s="1"/>
  <c r="L179" i="1"/>
  <c r="L174" i="1"/>
  <c r="I62" i="1"/>
  <c r="K62" i="1" s="1"/>
  <c r="L62" i="1" s="1"/>
  <c r="I67" i="1"/>
  <c r="K67" i="1" s="1"/>
  <c r="L67" i="1" s="1"/>
  <c r="M67" i="1" s="1"/>
  <c r="N67" i="1" s="1"/>
  <c r="I72" i="1"/>
  <c r="K72" i="1" s="1"/>
  <c r="L72" i="1" s="1"/>
  <c r="I77" i="1"/>
  <c r="K77" i="1" s="1"/>
  <c r="L77" i="1" s="1"/>
  <c r="I133" i="1"/>
  <c r="K133" i="1" s="1"/>
  <c r="L133" i="1" s="1"/>
  <c r="M133" i="1" s="1"/>
  <c r="N133" i="1" s="1"/>
  <c r="I57" i="1"/>
  <c r="K57" i="1" s="1"/>
  <c r="L170" i="1" l="1"/>
  <c r="L57" i="1"/>
  <c r="K56" i="1"/>
  <c r="L108" i="1"/>
  <c r="K107" i="1"/>
  <c r="M179" i="1"/>
  <c r="N179" i="1" s="1"/>
  <c r="M174" i="1"/>
  <c r="M102" i="1"/>
  <c r="N102" i="1" s="1"/>
  <c r="M97" i="1"/>
  <c r="N97" i="1" s="1"/>
  <c r="M92" i="1"/>
  <c r="N92" i="1" s="1"/>
  <c r="M87" i="1"/>
  <c r="N87" i="1" s="1"/>
  <c r="M77" i="1"/>
  <c r="N77" i="1" s="1"/>
  <c r="M72" i="1"/>
  <c r="N72" i="1" s="1"/>
  <c r="M62" i="1"/>
  <c r="N62" i="1" s="1"/>
  <c r="M57" i="1" l="1"/>
  <c r="L56" i="1"/>
  <c r="N174" i="1"/>
  <c r="N170" i="1" s="1"/>
  <c r="M170" i="1"/>
  <c r="M108" i="1"/>
  <c r="L107" i="1"/>
  <c r="H33" i="1"/>
  <c r="H30" i="1" s="1"/>
  <c r="J30" i="1" s="1"/>
  <c r="I32" i="1"/>
  <c r="I31" i="1"/>
  <c r="C33" i="1"/>
  <c r="N108" i="1" l="1"/>
  <c r="N107" i="1" s="1"/>
  <c r="M107" i="1"/>
  <c r="N57" i="1"/>
  <c r="N56" i="1" s="1"/>
  <c r="M56" i="1"/>
  <c r="I30" i="1"/>
  <c r="K30" i="1" s="1"/>
  <c r="L30" i="1" s="1"/>
  <c r="M30" i="1" s="1"/>
  <c r="C54" i="1"/>
  <c r="N30" i="1" l="1"/>
  <c r="I53" i="1"/>
  <c r="I52" i="1"/>
  <c r="H54" i="1"/>
  <c r="H51" i="1" s="1"/>
  <c r="J51" i="1" s="1"/>
  <c r="J50" i="1" s="1"/>
  <c r="I51" i="1" l="1"/>
  <c r="K51" i="1" s="1"/>
  <c r="H48" i="1"/>
  <c r="H45" i="1" s="1"/>
  <c r="J45" i="1" s="1"/>
  <c r="J44" i="1" s="1"/>
  <c r="C48" i="1"/>
  <c r="I47" i="1"/>
  <c r="I46" i="1"/>
  <c r="H37" i="1"/>
  <c r="J35" i="1" s="1"/>
  <c r="I36" i="1"/>
  <c r="J12" i="1"/>
  <c r="C37" i="1"/>
  <c r="J11" i="1" l="1"/>
  <c r="J187" i="1" s="1"/>
  <c r="L51" i="1"/>
  <c r="K50" i="1"/>
  <c r="K12" i="1"/>
  <c r="K35" i="1"/>
  <c r="L35" i="1" s="1"/>
  <c r="M35" i="1" s="1"/>
  <c r="N35" i="1" s="1"/>
  <c r="I45" i="1"/>
  <c r="K45" i="1" s="1"/>
  <c r="M51" i="1" l="1"/>
  <c r="L50" i="1"/>
  <c r="L12" i="1"/>
  <c r="K11" i="1"/>
  <c r="L45" i="1"/>
  <c r="K44" i="1"/>
  <c r="K187" i="1" l="1"/>
  <c r="M12" i="1"/>
  <c r="L11" i="1"/>
  <c r="M45" i="1"/>
  <c r="L44" i="1"/>
  <c r="N51" i="1"/>
  <c r="N50" i="1" s="1"/>
  <c r="M50" i="1"/>
  <c r="L187" i="1" l="1"/>
  <c r="N45" i="1"/>
  <c r="N44" i="1" s="1"/>
  <c r="M44" i="1"/>
  <c r="N12" i="1"/>
  <c r="N11" i="1" s="1"/>
  <c r="M11" i="1"/>
  <c r="M187" i="1" l="1"/>
</calcChain>
</file>

<file path=xl/sharedStrings.xml><?xml version="1.0" encoding="utf-8"?>
<sst xmlns="http://schemas.openxmlformats.org/spreadsheetml/2006/main" count="358" uniqueCount="111">
  <si>
    <t>pç</t>
  </si>
  <si>
    <t>Descrição do Serviço</t>
  </si>
  <si>
    <t>Unid.</t>
  </si>
  <si>
    <t>Qtdes. Estimadas</t>
  </si>
  <si>
    <t>Vlrs. Unitários</t>
  </si>
  <si>
    <t>Mat+M.o</t>
  </si>
  <si>
    <t>BDI</t>
  </si>
  <si>
    <t>Total c/BDI</t>
  </si>
  <si>
    <t>Material</t>
  </si>
  <si>
    <t>Mão de Obra</t>
  </si>
  <si>
    <t>INFRAESTRUTURA</t>
  </si>
  <si>
    <t>m</t>
  </si>
  <si>
    <t xml:space="preserve">un </t>
  </si>
  <si>
    <t>Porta equipamento p/ tres blocos de tomadas ou rede lógica.</t>
  </si>
  <si>
    <t>Eletroduto de PVC flexível CORRUGADO. Ø 1".</t>
  </si>
  <si>
    <t xml:space="preserve">Rack de piso, fechado, 40u, profundidade 670mm. </t>
  </si>
  <si>
    <t>Regua de tomadas para rack de 19" com 12 tomadas</t>
  </si>
  <si>
    <t>Organizador de cabos horizonal, 19".</t>
  </si>
  <si>
    <t>un.</t>
  </si>
  <si>
    <t>Rejuntamento de piso cerâmico com rejunte flexível, espessura da junta: 6 mm - Referênica: Quartzolit ou similar.</t>
  </si>
  <si>
    <t>Ajudante de eletricista</t>
  </si>
  <si>
    <t>h</t>
  </si>
  <si>
    <t>Eletricista</t>
  </si>
  <si>
    <t>coef</t>
  </si>
  <si>
    <t>Valor unit</t>
  </si>
  <si>
    <t>Valores Totais</t>
  </si>
  <si>
    <t>Cotação</t>
  </si>
  <si>
    <t>SINAPI</t>
  </si>
  <si>
    <t>Derivador lateral para eletroduto em chapa de aço para eletrocalha.</t>
  </si>
  <si>
    <t>16134.8.10.2</t>
  </si>
  <si>
    <t>Delta cable</t>
  </si>
  <si>
    <t>COTAÇÂO</t>
  </si>
  <si>
    <t>internet</t>
  </si>
  <si>
    <t>http://www.unicaservicos.com.br</t>
  </si>
  <si>
    <t>Bandeja para rack fixa em 4 pontos ventilada</t>
  </si>
  <si>
    <t>Internet</t>
  </si>
  <si>
    <t>www.brasutil.com.br</t>
  </si>
  <si>
    <t>Policom</t>
  </si>
  <si>
    <t>ORÇAMENTO UNIÃO DA VITÓRIA - REFORMA ELÉTRICA E LÓGICA</t>
  </si>
  <si>
    <t>cotação</t>
  </si>
  <si>
    <t>m³</t>
  </si>
  <si>
    <t>un</t>
  </si>
  <si>
    <t>09606.8.3.1</t>
  </si>
  <si>
    <t>Porta equipa</t>
  </si>
  <si>
    <t>16141.8.2.7</t>
  </si>
  <si>
    <t>MOD</t>
  </si>
  <si>
    <t>MAT</t>
  </si>
  <si>
    <t>Disjuntor monopolar padrão europeu curva "C" 20 A</t>
  </si>
  <si>
    <t>Barra roscada em aço Ø 1/4", comprimento 1 m, bicromatizada ou zincada</t>
  </si>
  <si>
    <t>Parafuso cabeça sextavada comprimento Ø 1/4" x 2"</t>
  </si>
  <si>
    <t>Porca sextavada de aço galvanizado Ø 1/4"</t>
  </si>
  <si>
    <t>Arruela em aço galvanizado Ø 1/4"</t>
  </si>
  <si>
    <t>Bucha de nylon  Ø  8 mm x 40 mm</t>
  </si>
  <si>
    <t>Eletrocalha lisa em chapa de aço galvanizado, com virola, com tampa tipo pressão  (altura: 50 mm / largura: 50 mm)</t>
  </si>
  <si>
    <t>Certificação de ponto lógico, com emissão de relatório, ART e assinatura do eng responsável, impresso.</t>
  </si>
  <si>
    <t>Bloco autônomo de iluminação de emergência, 127 V (ou bivolt), mínimo 30 leds, com bateria de autonomia mínima de 4 horas, com cordão e plug 2P padrão NBR 14136, botão de teste, corpo da luminária na cor branca, com fita adesiva indicando "SAÍDA" com seta</t>
  </si>
  <si>
    <t>Fixador de totem para caixa 4” x 4”, ref DT 76397.00 ou opção DT 76391.00</t>
  </si>
  <si>
    <t>Disjuntor monopolar termomagnético de 20 A em quadro de distribuição. Ref. Schneider Electric ou similar</t>
  </si>
  <si>
    <t>Canaleta tipo Perfil duplo 25 "D", cor branca, - com tampa lisa ref.: DT 12241.00, incluido tampa arremate DT 15140.00</t>
  </si>
  <si>
    <t>Adaptadores de Canaleta para Eletrodutos 3x1" - ref.: Dutotec DT 47640.00.</t>
  </si>
  <si>
    <t>Curva horizontal para canaletas 73x25 - Branco - ref. DT38640.30</t>
  </si>
  <si>
    <t>Curva vertical 90º interna r=30cm - Standard - Branco  ref. DT38040.30</t>
  </si>
  <si>
    <t>Curva vertical 90º externa r=30cm - Standard - Branco  ref. DT38240.30</t>
  </si>
  <si>
    <t>Totem Plus branco H=0,65m - ref.: DT 76346.00</t>
  </si>
  <si>
    <t>Execução de rasgo em piso para embutir canaleta 73x25mm.</t>
  </si>
  <si>
    <t>16134.8.16.4</t>
  </si>
  <si>
    <t>mão de obra</t>
  </si>
  <si>
    <t>PINI / JULHO</t>
  </si>
  <si>
    <t>PINI / COTAÇÃO</t>
  </si>
  <si>
    <t>16120.8.16.2</t>
  </si>
  <si>
    <t>Cabo flexível isolação TERMOPLÁSTICO NÃO HALOGENADO 750V 2,5 mm²</t>
  </si>
  <si>
    <t>Pach panel 24 portas, 19", RJ45, categoria 6 T568A/B 24P - ROHS - 35060024. Ref. Furukawa ou equivalente técnico</t>
  </si>
  <si>
    <t>Tomada  Keystone RJ45 categoria 6 - GIGALAN CAT.6 PREMIUM - BG 35060602 - FURUKAWA ou similar</t>
  </si>
  <si>
    <t>Cabo cat-6 GIGALAN U/UTP 23AWGX4P CAT.6 CM VM RoHS - 23400044 - ref. Furukawa ou equivalente técnico (cabeamento estruturado)</t>
  </si>
  <si>
    <t>Patch Cord RJ45-RJ45, CAT¨6 - 1,5m</t>
  </si>
  <si>
    <t>Patch Cord RJ45-RJ45, CAT¨6 - 3,0m</t>
  </si>
  <si>
    <t>Klint</t>
  </si>
  <si>
    <t>klint</t>
  </si>
  <si>
    <t>luva de arremate</t>
  </si>
  <si>
    <t>Tomada 2P+T  NBR 14136- miolo branco 20A/250V - ref.: DT 99233.20</t>
  </si>
  <si>
    <t>Tomada 2P+T  NBR 14136- miolo vermelho 20A/250V - ref.: DT 99231.20</t>
  </si>
  <si>
    <t>Cabo áudio 2x1,0mm² instalado entre totem e caixa de som existente</t>
  </si>
  <si>
    <t>Cabo múltiplo de cobre flexível 2x1,0 mm², isolamentos internos 450/750V em PVC antichama 70ºC, capa externa PVC 60ºC, conforme NBR 13249. Ref. Conduspar PP 450/750V, Prysmian Cordplast ou similar</t>
  </si>
  <si>
    <t>conduspar</t>
  </si>
  <si>
    <t>composição</t>
  </si>
  <si>
    <t>Furo em concreto com broca de vidia, utilizando martele elétrico (diâmetro: 1 1/4 " / profundidade: 15 cm)</t>
  </si>
  <si>
    <t>Furo em concreto com broca de vídea, utilizando martele elétrico (diâmetro da broca: 1 1/4 " / profundidade do furo: até 15 cm)</t>
  </si>
  <si>
    <t>um.</t>
  </si>
  <si>
    <t>03850.8.4.6</t>
  </si>
  <si>
    <t>Corte em concreto para pisos e lajes, com discos diamantados, utilizando cortadora de piso, espessura de 5 cm</t>
  </si>
  <si>
    <t>03850.8.3.9</t>
  </si>
  <si>
    <t>m²</t>
  </si>
  <si>
    <t>Demolição de concreto com martelo rompedor até 5 cm de profundidade - material</t>
  </si>
  <si>
    <t>Demolição de concreto com martelo rompedor até 5 cm de profundidade - mão de obra</t>
  </si>
  <si>
    <t>03910.8.2.1</t>
  </si>
  <si>
    <t>Lastro de concreto, incluindo preparo e lançamento</t>
  </si>
  <si>
    <t>02710.8.6.1</t>
  </si>
  <si>
    <t>retirada das instalações lógicas e elétricas existentes, incluindo separação de material e reparos em locais danificados</t>
  </si>
  <si>
    <t>fonte</t>
  </si>
  <si>
    <t>código</t>
  </si>
  <si>
    <t>TRIBUNAL REGIONAL DO TRABALHO DA 9ª REGIÃO</t>
  </si>
  <si>
    <t>Execução de adequações nas redes elétrica e de cabeamento estruturado da Vara do Trabalho de União da Vitória</t>
  </si>
  <si>
    <t>Rua Coronel João Gualberto, 330 - Centro - CEP 84600-000 - União da Vitória (PR)</t>
  </si>
  <si>
    <t>DATA: SET/2013</t>
  </si>
  <si>
    <t xml:space="preserve">Eletrocalha Perfurada metálicas (largura/altura) 150/50 PZ com septo divisor, fabricadas em chapas de aço de espessura 18 AWG, SAE 1008/1010, conforme a NBR 11888-2 e NBR 7013. Com todos os acessorios para emenda porcas, parafusos, conexões, curvas, fixadores em estrutura de madeira. Incluso: fixação e suporte a cada 1,5m, com tirantes, barra roscada, mão francesa, parafusos porcas </t>
  </si>
  <si>
    <r>
      <rPr>
        <b/>
        <sz val="11"/>
        <color theme="1"/>
        <rFont val="Calibri"/>
        <family val="2"/>
        <scheme val="minor"/>
      </rPr>
      <t>Coluna técnica</t>
    </r>
    <r>
      <rPr>
        <sz val="11"/>
        <color theme="1"/>
        <rFont val="Calibri"/>
        <family val="2"/>
        <scheme val="minor"/>
      </rPr>
      <t xml:space="preserve"> de alumínio extrudado, comprimento 3,0 metros, com vergalhão regulador mínimo de 80 cm, na cor branca, incluindo luva de arremate e bases de apoio superior e inferior. Inclui fixação no piso com parafusos e buchas. Ref. Coluna Dutotec Plus Light DT 76240.01 e luva Dutotec DT 76940.00 ou similares</t>
    </r>
  </si>
  <si>
    <t>CABOS</t>
  </si>
  <si>
    <t>LUMINÁRIA</t>
  </si>
  <si>
    <t>REDE LÓGICA</t>
  </si>
  <si>
    <t>INFRA-ESTRUTURA EM DUTO DE ALUMÍNIO - DUTOTEC</t>
  </si>
  <si>
    <t>CIVIL E RETIRADA DAS INSTALAÇÕES EXISTENTES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</si>
</sst>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_-[$R$-416]\ * #,##0.00_-;\-[$R$-416]\ * #,##0.00_-;_-[$R$-416]\ * &quot;-&quot;??_-;_-@_-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34998626667073579"/>
        <bgColor indexed="26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06">
    <xf numFmtId="0" fontId="0" fillId="0" borderId="0" xfId="0"/>
    <xf numFmtId="0" fontId="0" fillId="0" borderId="1" xfId="0" applyBorder="1"/>
    <xf numFmtId="0" fontId="3" fillId="0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44" fontId="0" fillId="0" borderId="2" xfId="1" applyFont="1" applyBorder="1" applyAlignment="1">
      <alignment horizontal="center"/>
    </xf>
    <xf numFmtId="44" fontId="0" fillId="0" borderId="2" xfId="1" applyFont="1" applyBorder="1" applyAlignment="1">
      <alignment horizontal="center" vertical="center"/>
    </xf>
    <xf numFmtId="44" fontId="0" fillId="3" borderId="2" xfId="1" applyFont="1" applyFill="1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0" fontId="5" fillId="5" borderId="2" xfId="0" applyFont="1" applyFill="1" applyBorder="1"/>
    <xf numFmtId="0" fontId="5" fillId="6" borderId="2" xfId="0" applyFont="1" applyFill="1" applyBorder="1" applyAlignment="1">
      <alignment horizontal="center" vertical="center" wrapText="1"/>
    </xf>
    <xf numFmtId="44" fontId="5" fillId="6" borderId="2" xfId="1" applyFont="1" applyFill="1" applyBorder="1" applyAlignment="1" applyProtection="1">
      <alignment horizontal="center" vertical="center" wrapText="1"/>
    </xf>
    <xf numFmtId="165" fontId="0" fillId="5" borderId="3" xfId="0" applyNumberFormat="1" applyFont="1" applyFill="1" applyBorder="1" applyAlignment="1">
      <alignment horizontal="center" vertical="center"/>
    </xf>
    <xf numFmtId="0" fontId="0" fillId="0" borderId="2" xfId="0" applyFont="1" applyBorder="1"/>
    <xf numFmtId="44" fontId="7" fillId="2" borderId="2" xfId="1" applyFont="1" applyFill="1" applyBorder="1" applyAlignment="1" applyProtection="1">
      <alignment horizontal="center" vertical="top" wrapText="1"/>
    </xf>
    <xf numFmtId="164" fontId="7" fillId="2" borderId="2" xfId="1" applyNumberFormat="1" applyFont="1" applyFill="1" applyBorder="1" applyAlignment="1" applyProtection="1">
      <alignment horizontal="center" vertical="top" wrapText="1"/>
    </xf>
    <xf numFmtId="10" fontId="7" fillId="2" borderId="2" xfId="2" applyNumberFormat="1" applyFont="1" applyFill="1" applyBorder="1" applyAlignment="1" applyProtection="1">
      <alignment horizontal="center" vertical="top" wrapText="1"/>
    </xf>
    <xf numFmtId="0" fontId="0" fillId="5" borderId="2" xfId="0" applyFont="1" applyFill="1" applyBorder="1" applyAlignment="1">
      <alignment horizontal="center"/>
    </xf>
    <xf numFmtId="165" fontId="5" fillId="6" borderId="3" xfId="0" applyNumberFormat="1" applyFont="1" applyFill="1" applyBorder="1" applyAlignment="1">
      <alignment horizontal="left" vertical="top" wrapText="1"/>
    </xf>
    <xf numFmtId="165" fontId="0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3" borderId="2" xfId="0" applyFont="1" applyFill="1" applyBorder="1"/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 applyAlignment="1">
      <alignment horizontal="center"/>
    </xf>
    <xf numFmtId="165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165" fontId="0" fillId="3" borderId="2" xfId="0" applyNumberFormat="1" applyFont="1" applyFill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/>
    </xf>
    <xf numFmtId="165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165" fontId="0" fillId="3" borderId="2" xfId="0" applyNumberFormat="1" applyFont="1" applyFill="1" applyBorder="1"/>
    <xf numFmtId="0" fontId="0" fillId="0" borderId="2" xfId="0" applyFont="1" applyFill="1" applyBorder="1" applyAlignment="1">
      <alignment horizontal="center"/>
    </xf>
    <xf numFmtId="0" fontId="0" fillId="3" borderId="2" xfId="0" applyNumberFormat="1" applyFont="1" applyFill="1" applyBorder="1" applyAlignment="1">
      <alignment horizont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166" fontId="0" fillId="0" borderId="2" xfId="0" applyNumberFormat="1" applyFont="1" applyFill="1" applyBorder="1" applyAlignment="1">
      <alignment horizontal="center"/>
    </xf>
    <xf numFmtId="0" fontId="0" fillId="0" borderId="7" xfId="0" applyFont="1" applyBorder="1"/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5" borderId="2" xfId="0" applyFont="1" applyFill="1" applyBorder="1"/>
    <xf numFmtId="165" fontId="0" fillId="5" borderId="2" xfId="0" applyNumberFormat="1" applyFont="1" applyFill="1" applyBorder="1" applyAlignment="1">
      <alignment horizontal="center" vertical="center"/>
    </xf>
    <xf numFmtId="165" fontId="5" fillId="6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164" fontId="5" fillId="6" borderId="2" xfId="1" applyNumberFormat="1" applyFont="1" applyFill="1" applyBorder="1" applyAlignment="1" applyProtection="1">
      <alignment horizontal="center" vertical="center" wrapText="1"/>
    </xf>
    <xf numFmtId="44" fontId="5" fillId="7" borderId="3" xfId="1" applyFont="1" applyFill="1" applyBorder="1" applyAlignment="1" applyProtection="1">
      <alignment horizontal="center" vertical="center" wrapText="1"/>
    </xf>
    <xf numFmtId="165" fontId="5" fillId="6" borderId="2" xfId="0" applyNumberFormat="1" applyFont="1" applyFill="1" applyBorder="1" applyAlignment="1">
      <alignment horizontal="center" vertical="center" wrapText="1"/>
    </xf>
    <xf numFmtId="165" fontId="7" fillId="6" borderId="2" xfId="0" applyNumberFormat="1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wrapText="1"/>
    </xf>
    <xf numFmtId="165" fontId="7" fillId="6" borderId="2" xfId="0" applyNumberFormat="1" applyFont="1" applyFill="1" applyBorder="1" applyAlignment="1">
      <alignment horizontal="left" vertical="top" wrapText="1"/>
    </xf>
    <xf numFmtId="0" fontId="0" fillId="0" borderId="11" xfId="0" applyFont="1" applyBorder="1"/>
    <xf numFmtId="0" fontId="0" fillId="0" borderId="0" xfId="0" applyFont="1" applyBorder="1"/>
    <xf numFmtId="165" fontId="2" fillId="5" borderId="2" xfId="0" applyNumberFormat="1" applyFont="1" applyFill="1" applyBorder="1" applyAlignment="1">
      <alignment horizontal="center" vertical="center"/>
    </xf>
    <xf numFmtId="0" fontId="4" fillId="0" borderId="2" xfId="4" applyFont="1" applyBorder="1"/>
    <xf numFmtId="44" fontId="7" fillId="7" borderId="2" xfId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0" xfId="0" applyFont="1"/>
    <xf numFmtId="0" fontId="0" fillId="0" borderId="9" xfId="0" applyFont="1" applyBorder="1"/>
    <xf numFmtId="0" fontId="7" fillId="2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left" vertical="top" wrapText="1"/>
    </xf>
    <xf numFmtId="0" fontId="9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0" xfId="0" applyFont="1"/>
    <xf numFmtId="0" fontId="10" fillId="0" borderId="15" xfId="0" applyFont="1" applyBorder="1"/>
    <xf numFmtId="0" fontId="6" fillId="0" borderId="0" xfId="0" applyFont="1"/>
    <xf numFmtId="165" fontId="5" fillId="3" borderId="2" xfId="0" quotePrefix="1" applyNumberFormat="1" applyFont="1" applyFill="1" applyBorder="1" applyAlignment="1">
      <alignment horizontal="left" wrapText="1"/>
    </xf>
    <xf numFmtId="0" fontId="0" fillId="3" borderId="5" xfId="0" applyFont="1" applyFill="1" applyBorder="1"/>
    <xf numFmtId="0" fontId="0" fillId="0" borderId="0" xfId="0" applyFont="1" applyFill="1"/>
    <xf numFmtId="0" fontId="5" fillId="0" borderId="2" xfId="0" quotePrefix="1" applyFont="1" applyBorder="1" applyAlignment="1">
      <alignment wrapText="1"/>
    </xf>
    <xf numFmtId="0" fontId="5" fillId="0" borderId="2" xfId="0" quotePrefix="1" applyFont="1" applyBorder="1" applyAlignment="1">
      <alignment horizontal="center" vertical="top"/>
    </xf>
    <xf numFmtId="2" fontId="5" fillId="0" borderId="2" xfId="0" applyNumberFormat="1" applyFont="1" applyBorder="1"/>
    <xf numFmtId="0" fontId="5" fillId="0" borderId="2" xfId="0" quotePrefix="1" applyFont="1" applyBorder="1" applyAlignment="1">
      <alignment horizontal="right" vertical="top"/>
    </xf>
    <xf numFmtId="44" fontId="5" fillId="0" borderId="2" xfId="1" applyFont="1" applyBorder="1" applyAlignment="1">
      <alignment horizontal="right" vertical="top"/>
    </xf>
    <xf numFmtId="2" fontId="5" fillId="0" borderId="0" xfId="0" applyNumberFormat="1" applyFont="1" applyBorder="1"/>
    <xf numFmtId="165" fontId="5" fillId="0" borderId="2" xfId="0" quotePrefix="1" applyNumberFormat="1" applyFont="1" applyBorder="1" applyAlignment="1">
      <alignment wrapText="1"/>
    </xf>
    <xf numFmtId="0" fontId="5" fillId="4" borderId="2" xfId="0" quotePrefix="1" applyFont="1" applyFill="1" applyBorder="1" applyAlignment="1">
      <alignment vertical="top" wrapText="1"/>
    </xf>
    <xf numFmtId="0" fontId="7" fillId="6" borderId="2" xfId="0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3" fontId="11" fillId="0" borderId="2" xfId="3" applyFont="1" applyFill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 wrapText="1"/>
    </xf>
    <xf numFmtId="2" fontId="7" fillId="6" borderId="2" xfId="1" applyNumberFormat="1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165" fontId="0" fillId="0" borderId="3" xfId="0" applyNumberFormat="1" applyFont="1" applyBorder="1"/>
    <xf numFmtId="165" fontId="2" fillId="0" borderId="2" xfId="0" applyNumberFormat="1" applyFont="1" applyBorder="1"/>
    <xf numFmtId="165" fontId="0" fillId="0" borderId="0" xfId="0" applyNumberFormat="1" applyFont="1"/>
    <xf numFmtId="165" fontId="0" fillId="0" borderId="0" xfId="0" applyNumberFormat="1" applyFont="1" applyFill="1" applyBorder="1"/>
    <xf numFmtId="0" fontId="0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4" fontId="7" fillId="2" borderId="2" xfId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 applyProtection="1">
      <alignment horizontal="center" vertical="center" wrapText="1"/>
    </xf>
  </cellXfs>
  <cellStyles count="5">
    <cellStyle name="Hiperlink" xfId="4" builtinId="8"/>
    <cellStyle name="Moeda" xfId="1" builtinId="4"/>
    <cellStyle name="Normal" xfId="0" builtinId="0"/>
    <cellStyle name="Porcentagem" xfId="2" builtinId="5"/>
    <cellStyle name="Vírgula" xfId="3" builtinId="3"/>
  </cellStyles>
  <dxfs count="40"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</dxf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rasutil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92"/>
  <sheetViews>
    <sheetView tabSelected="1" view="pageBreakPreview" topLeftCell="A7" zoomScale="85" zoomScaleNormal="70" zoomScaleSheetLayoutView="85" workbookViewId="0">
      <selection activeCell="O175" sqref="O175"/>
    </sheetView>
  </sheetViews>
  <sheetFormatPr defaultRowHeight="15" x14ac:dyDescent="0.25"/>
  <cols>
    <col min="1" max="1" width="13.28515625" customWidth="1"/>
    <col min="2" max="2" width="13" customWidth="1"/>
    <col min="3" max="3" width="67.85546875" customWidth="1"/>
    <col min="5" max="5" width="11.42578125" bestFit="1" customWidth="1"/>
    <col min="6" max="6" width="16.140625" customWidth="1"/>
    <col min="7" max="7" width="14.140625" customWidth="1"/>
    <col min="8" max="8" width="15" customWidth="1"/>
    <col min="9" max="9" width="16.85546875" bestFit="1" customWidth="1"/>
    <col min="10" max="10" width="19.85546875" bestFit="1" customWidth="1"/>
    <col min="11" max="11" width="19.42578125" bestFit="1" customWidth="1"/>
    <col min="12" max="12" width="19.85546875" bestFit="1" customWidth="1"/>
    <col min="13" max="13" width="19.42578125" bestFit="1" customWidth="1"/>
    <col min="14" max="14" width="22.42578125" bestFit="1" customWidth="1"/>
    <col min="15" max="15" width="13.42578125" bestFit="1" customWidth="1"/>
  </cols>
  <sheetData>
    <row r="3" spans="1:15" ht="15.75" thickBot="1" x14ac:dyDescent="0.3"/>
    <row r="4" spans="1:15" s="70" customFormat="1" ht="17.25" x14ac:dyDescent="0.3">
      <c r="A4" s="67" t="s">
        <v>100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9"/>
    </row>
    <row r="5" spans="1:15" s="63" customFormat="1" ht="15.75" x14ac:dyDescent="0.25">
      <c r="A5" s="71" t="s">
        <v>101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 t="s">
        <v>103</v>
      </c>
      <c r="M5" s="55"/>
      <c r="N5" s="64"/>
    </row>
    <row r="6" spans="1:15" s="63" customFormat="1" ht="15.75" x14ac:dyDescent="0.25">
      <c r="A6" s="71" t="s">
        <v>102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64"/>
    </row>
    <row r="7" spans="1:15" s="63" customFormat="1" ht="15.75" thickBot="1" x14ac:dyDescent="0.3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2"/>
    </row>
    <row r="8" spans="1:15" s="72" customFormat="1" ht="19.5" thickBot="1" x14ac:dyDescent="0.35">
      <c r="A8" s="100" t="s">
        <v>38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</row>
    <row r="9" spans="1:15" s="63" customFormat="1" ht="15.75" thickBot="1" x14ac:dyDescent="0.3">
      <c r="A9" s="102" t="s">
        <v>98</v>
      </c>
      <c r="B9" s="102" t="s">
        <v>99</v>
      </c>
      <c r="C9" s="102" t="s">
        <v>1</v>
      </c>
      <c r="D9" s="102" t="s">
        <v>2</v>
      </c>
      <c r="E9" s="65"/>
      <c r="F9" s="65"/>
      <c r="G9" s="104" t="s">
        <v>3</v>
      </c>
      <c r="H9" s="105" t="s">
        <v>4</v>
      </c>
      <c r="I9" s="105"/>
      <c r="J9" s="101" t="s">
        <v>25</v>
      </c>
      <c r="K9" s="103"/>
      <c r="L9" s="101" t="s">
        <v>5</v>
      </c>
      <c r="M9" s="13" t="s">
        <v>6</v>
      </c>
      <c r="N9" s="13" t="s">
        <v>7</v>
      </c>
    </row>
    <row r="10" spans="1:15" s="63" customFormat="1" ht="15.75" thickBot="1" x14ac:dyDescent="0.3">
      <c r="A10" s="102"/>
      <c r="B10" s="102"/>
      <c r="C10" s="102"/>
      <c r="D10" s="102"/>
      <c r="E10" s="65" t="s">
        <v>23</v>
      </c>
      <c r="F10" s="65" t="s">
        <v>24</v>
      </c>
      <c r="G10" s="104"/>
      <c r="H10" s="14" t="s">
        <v>8</v>
      </c>
      <c r="I10" s="13" t="s">
        <v>9</v>
      </c>
      <c r="J10" s="14" t="s">
        <v>8</v>
      </c>
      <c r="K10" s="13" t="s">
        <v>9</v>
      </c>
      <c r="L10" s="101"/>
      <c r="M10" s="15">
        <v>0.26800000000000002</v>
      </c>
      <c r="N10" s="13"/>
    </row>
    <row r="11" spans="1:15" s="63" customFormat="1" ht="15.75" thickBot="1" x14ac:dyDescent="0.3">
      <c r="A11" s="52"/>
      <c r="B11" s="16"/>
      <c r="C11" s="66" t="s">
        <v>10</v>
      </c>
      <c r="D11" s="66"/>
      <c r="E11" s="66"/>
      <c r="F11" s="66"/>
      <c r="G11" s="66"/>
      <c r="H11" s="66"/>
      <c r="I11" s="66"/>
      <c r="J11" s="17">
        <f t="shared" ref="J11:M11" si="0">J12+J21+J30+J35+J39</f>
        <v>1220.549</v>
      </c>
      <c r="K11" s="17">
        <f t="shared" si="0"/>
        <v>746.59523000000002</v>
      </c>
      <c r="L11" s="17">
        <f t="shared" si="0"/>
        <v>1967.1442300000001</v>
      </c>
      <c r="M11" s="17">
        <f t="shared" si="0"/>
        <v>527.19465364000007</v>
      </c>
      <c r="N11" s="53">
        <f>N12+N21+N30+N35+N39</f>
        <v>2494.3388836399999</v>
      </c>
    </row>
    <row r="12" spans="1:15" s="63" customFormat="1" ht="93.75" customHeight="1" thickBot="1" x14ac:dyDescent="0.3">
      <c r="A12" s="20" t="s">
        <v>68</v>
      </c>
      <c r="B12" s="20"/>
      <c r="C12" s="21" t="s">
        <v>104</v>
      </c>
      <c r="D12" s="22" t="s">
        <v>11</v>
      </c>
      <c r="E12" s="22"/>
      <c r="F12" s="23"/>
      <c r="G12" s="24">
        <v>27</v>
      </c>
      <c r="H12" s="25">
        <f>SUM(H13:H19)</f>
        <v>33.546999999999997</v>
      </c>
      <c r="I12" s="25">
        <f>SUM(I13:I19)</f>
        <v>10.120980000000001</v>
      </c>
      <c r="J12" s="25">
        <f>G12*H12</f>
        <v>905.76899999999989</v>
      </c>
      <c r="K12" s="25">
        <f>G12*I12</f>
        <v>273.26646000000005</v>
      </c>
      <c r="L12" s="25">
        <f>J12+K12</f>
        <v>1179.0354600000001</v>
      </c>
      <c r="M12" s="25">
        <f>L12*$M$10</f>
        <v>315.98150328000003</v>
      </c>
      <c r="N12" s="25">
        <f>L12+M12</f>
        <v>1495.01696328</v>
      </c>
      <c r="O12" s="97"/>
    </row>
    <row r="13" spans="1:15" s="63" customFormat="1" ht="15.75" thickBot="1" x14ac:dyDescent="0.3">
      <c r="A13" s="12" t="s">
        <v>45</v>
      </c>
      <c r="B13" s="12" t="s">
        <v>65</v>
      </c>
      <c r="C13" s="76" t="s">
        <v>20</v>
      </c>
      <c r="D13" s="77" t="s">
        <v>21</v>
      </c>
      <c r="E13" s="78">
        <v>0.4</v>
      </c>
      <c r="F13" s="18">
        <f>4.82*2.2795</f>
        <v>10.987190000000002</v>
      </c>
      <c r="G13" s="19"/>
      <c r="H13" s="26"/>
      <c r="I13" s="26">
        <f>F13*E13</f>
        <v>4.3948760000000009</v>
      </c>
      <c r="J13" s="19"/>
      <c r="K13" s="19"/>
      <c r="L13" s="19"/>
      <c r="M13" s="19"/>
      <c r="N13" s="19"/>
      <c r="O13" s="97"/>
    </row>
    <row r="14" spans="1:15" s="63" customFormat="1" ht="15.75" thickBot="1" x14ac:dyDescent="0.3">
      <c r="A14" s="12" t="s">
        <v>45</v>
      </c>
      <c r="B14" s="12" t="s">
        <v>65</v>
      </c>
      <c r="C14" s="76" t="s">
        <v>22</v>
      </c>
      <c r="D14" s="77" t="s">
        <v>21</v>
      </c>
      <c r="E14" s="78">
        <v>0.4</v>
      </c>
      <c r="F14" s="18">
        <f>6.28*2.2795</f>
        <v>14.31526</v>
      </c>
      <c r="G14" s="19"/>
      <c r="H14" s="26"/>
      <c r="I14" s="26">
        <f>F14*E14</f>
        <v>5.7261040000000003</v>
      </c>
      <c r="J14" s="19"/>
      <c r="K14" s="19"/>
      <c r="L14" s="19"/>
      <c r="M14" s="19"/>
      <c r="N14" s="19"/>
      <c r="O14" s="97"/>
    </row>
    <row r="15" spans="1:15" s="63" customFormat="1" ht="90.75" thickBot="1" x14ac:dyDescent="0.3">
      <c r="A15" s="12" t="s">
        <v>39</v>
      </c>
      <c r="B15" s="79"/>
      <c r="C15" s="76" t="str">
        <f>C12</f>
        <v xml:space="preserve">Eletrocalha Perfurada metálicas (largura/altura) 150/50 PZ com septo divisor, fabricadas em chapas de aço de espessura 18 AWG, SAE 1008/1010, conforme a NBR 11888-2 e NBR 7013. Com todos os acessorios para emenda porcas, parafusos, conexões, curvas, fixadores em estrutura de madeira. Incluso: fixação e suporte a cada 1,5m, com tirantes, barra roscada, mão francesa, parafusos porcas </v>
      </c>
      <c r="D15" s="77" t="s">
        <v>11</v>
      </c>
      <c r="E15" s="78">
        <v>1.05</v>
      </c>
      <c r="F15" s="80">
        <v>23.5</v>
      </c>
      <c r="G15" s="19"/>
      <c r="H15" s="26">
        <f t="shared" ref="H15:H19" si="1">E15*F15</f>
        <v>24.675000000000001</v>
      </c>
      <c r="I15" s="19"/>
      <c r="J15" s="19"/>
      <c r="K15" s="19"/>
      <c r="L15" s="19"/>
      <c r="M15" s="19"/>
      <c r="N15" s="19"/>
      <c r="O15" s="97"/>
    </row>
    <row r="16" spans="1:15" s="63" customFormat="1" ht="15.75" thickBot="1" x14ac:dyDescent="0.3">
      <c r="A16" s="12" t="s">
        <v>46</v>
      </c>
      <c r="B16" s="12" t="s">
        <v>65</v>
      </c>
      <c r="C16" s="76" t="s">
        <v>48</v>
      </c>
      <c r="D16" s="77" t="s">
        <v>11</v>
      </c>
      <c r="E16" s="78">
        <v>0.4</v>
      </c>
      <c r="F16" s="80">
        <v>1.18</v>
      </c>
      <c r="G16" s="19"/>
      <c r="H16" s="26">
        <f t="shared" si="1"/>
        <v>0.47199999999999998</v>
      </c>
      <c r="I16" s="19"/>
      <c r="J16" s="19"/>
      <c r="K16" s="19"/>
      <c r="L16" s="19"/>
      <c r="M16" s="19"/>
      <c r="N16" s="19"/>
      <c r="O16" s="97"/>
    </row>
    <row r="17" spans="1:15" s="63" customFormat="1" ht="15.75" thickBot="1" x14ac:dyDescent="0.3">
      <c r="A17" s="12" t="s">
        <v>46</v>
      </c>
      <c r="B17" s="12" t="s">
        <v>65</v>
      </c>
      <c r="C17" s="76" t="s">
        <v>49</v>
      </c>
      <c r="D17" s="77" t="s">
        <v>41</v>
      </c>
      <c r="E17" s="78">
        <v>2</v>
      </c>
      <c r="F17" s="80">
        <v>0.16</v>
      </c>
      <c r="G17" s="19"/>
      <c r="H17" s="26">
        <f t="shared" si="1"/>
        <v>0.32</v>
      </c>
      <c r="I17" s="19"/>
      <c r="J17" s="19"/>
      <c r="K17" s="19"/>
      <c r="L17" s="19"/>
      <c r="M17" s="19"/>
      <c r="N17" s="19"/>
      <c r="O17" s="97"/>
    </row>
    <row r="18" spans="1:15" s="63" customFormat="1" ht="15.75" thickBot="1" x14ac:dyDescent="0.3">
      <c r="A18" s="12" t="s">
        <v>46</v>
      </c>
      <c r="B18" s="12" t="s">
        <v>65</v>
      </c>
      <c r="C18" s="76" t="s">
        <v>50</v>
      </c>
      <c r="D18" s="77" t="s">
        <v>41</v>
      </c>
      <c r="E18" s="78">
        <v>2</v>
      </c>
      <c r="F18" s="80">
        <v>4</v>
      </c>
      <c r="G18" s="19"/>
      <c r="H18" s="26">
        <f t="shared" si="1"/>
        <v>8</v>
      </c>
      <c r="I18" s="19"/>
      <c r="J18" s="19"/>
      <c r="K18" s="19"/>
      <c r="L18" s="19"/>
      <c r="M18" s="19"/>
      <c r="N18" s="19"/>
      <c r="O18" s="97"/>
    </row>
    <row r="19" spans="1:15" s="63" customFormat="1" ht="15.75" thickBot="1" x14ac:dyDescent="0.3">
      <c r="A19" s="12" t="s">
        <v>46</v>
      </c>
      <c r="B19" s="12" t="s">
        <v>65</v>
      </c>
      <c r="C19" s="76" t="s">
        <v>51</v>
      </c>
      <c r="D19" s="77" t="s">
        <v>41</v>
      </c>
      <c r="E19" s="81">
        <v>4</v>
      </c>
      <c r="F19" s="80">
        <v>0.02</v>
      </c>
      <c r="G19" s="19"/>
      <c r="H19" s="26">
        <f t="shared" si="1"/>
        <v>0.08</v>
      </c>
      <c r="I19" s="19"/>
      <c r="J19" s="19"/>
      <c r="K19" s="19"/>
      <c r="L19" s="19"/>
      <c r="M19" s="19"/>
      <c r="N19" s="19"/>
      <c r="O19" s="97"/>
    </row>
    <row r="20" spans="1:15" s="63" customFormat="1" ht="15.75" thickBot="1" x14ac:dyDescent="0.3">
      <c r="A20" s="12"/>
      <c r="B20" s="12"/>
      <c r="C20" s="3"/>
      <c r="D20" s="59"/>
      <c r="E20" s="27"/>
      <c r="F20" s="18"/>
      <c r="G20" s="19"/>
      <c r="H20" s="26"/>
      <c r="I20" s="19"/>
      <c r="J20" s="19"/>
      <c r="K20" s="19"/>
      <c r="L20" s="19"/>
      <c r="M20" s="19"/>
      <c r="N20" s="19"/>
      <c r="O20" s="97"/>
    </row>
    <row r="21" spans="1:15" s="63" customFormat="1" ht="30.75" thickBot="1" x14ac:dyDescent="0.3">
      <c r="A21" s="20" t="s">
        <v>67</v>
      </c>
      <c r="B21" s="74" t="s">
        <v>65</v>
      </c>
      <c r="C21" s="73" t="s">
        <v>53</v>
      </c>
      <c r="D21" s="23"/>
      <c r="E21" s="23"/>
      <c r="F21" s="23"/>
      <c r="G21" s="24">
        <v>6</v>
      </c>
      <c r="H21" s="25">
        <f>SUM(H22:H28)</f>
        <v>19.579999999999998</v>
      </c>
      <c r="I21" s="25">
        <f>SUM(I22:I28)</f>
        <v>10.120980000000001</v>
      </c>
      <c r="J21" s="25">
        <f>G21*H21</f>
        <v>117.47999999999999</v>
      </c>
      <c r="K21" s="25">
        <f>G21*I21</f>
        <v>60.725880000000004</v>
      </c>
      <c r="L21" s="25">
        <f>J21+K21</f>
        <v>178.20587999999998</v>
      </c>
      <c r="M21" s="25">
        <f>L21*$M$10</f>
        <v>47.759175839999997</v>
      </c>
      <c r="N21" s="25">
        <f>L21+M21</f>
        <v>225.96505583999999</v>
      </c>
      <c r="O21" s="97"/>
    </row>
    <row r="22" spans="1:15" s="63" customFormat="1" ht="15.75" thickBot="1" x14ac:dyDescent="0.3">
      <c r="A22" s="39"/>
      <c r="B22" s="12"/>
      <c r="C22" s="76" t="s">
        <v>20</v>
      </c>
      <c r="D22" s="77" t="s">
        <v>21</v>
      </c>
      <c r="E22" s="78">
        <v>0.4</v>
      </c>
      <c r="F22" s="18">
        <f>4.82*2.2795</f>
        <v>10.987190000000002</v>
      </c>
      <c r="G22" s="19"/>
      <c r="H22" s="28"/>
      <c r="I22" s="28">
        <f>E22*F22</f>
        <v>4.3948760000000009</v>
      </c>
      <c r="J22" s="29"/>
      <c r="K22" s="29"/>
      <c r="L22" s="29"/>
      <c r="M22" s="29"/>
      <c r="N22" s="29"/>
      <c r="O22" s="97"/>
    </row>
    <row r="23" spans="1:15" s="63" customFormat="1" ht="15.75" thickBot="1" x14ac:dyDescent="0.3">
      <c r="A23" s="39"/>
      <c r="B23" s="12"/>
      <c r="C23" s="76" t="s">
        <v>22</v>
      </c>
      <c r="D23" s="77" t="s">
        <v>21</v>
      </c>
      <c r="E23" s="78">
        <v>0.4</v>
      </c>
      <c r="F23" s="18">
        <f>6.28*2.2795</f>
        <v>14.31526</v>
      </c>
      <c r="G23" s="19"/>
      <c r="H23" s="28"/>
      <c r="I23" s="28">
        <f>E23*F23</f>
        <v>5.7261040000000003</v>
      </c>
      <c r="J23" s="29"/>
      <c r="K23" s="29"/>
      <c r="L23" s="29"/>
      <c r="M23" s="29"/>
      <c r="N23" s="29"/>
      <c r="O23" s="97"/>
    </row>
    <row r="24" spans="1:15" s="63" customFormat="1" ht="30.75" thickBot="1" x14ac:dyDescent="0.3">
      <c r="A24" s="39"/>
      <c r="B24" s="12"/>
      <c r="C24" s="82" t="str">
        <f>C21</f>
        <v>Eletrocalha lisa em chapa de aço galvanizado, com virola, com tampa tipo pressão  (altura: 50 mm / largura: 50 mm)</v>
      </c>
      <c r="D24" s="77" t="s">
        <v>11</v>
      </c>
      <c r="E24" s="78">
        <v>1.05</v>
      </c>
      <c r="F24" s="80">
        <v>10</v>
      </c>
      <c r="G24" s="19"/>
      <c r="H24" s="26">
        <f>E24*F24</f>
        <v>10.5</v>
      </c>
      <c r="I24" s="19"/>
      <c r="J24" s="19"/>
      <c r="K24" s="19"/>
      <c r="L24" s="19"/>
      <c r="M24" s="19"/>
      <c r="N24" s="19"/>
      <c r="O24" s="97"/>
    </row>
    <row r="25" spans="1:15" s="63" customFormat="1" ht="15.75" thickBot="1" x14ac:dyDescent="0.3">
      <c r="A25" s="39"/>
      <c r="B25" s="12"/>
      <c r="C25" s="76" t="s">
        <v>49</v>
      </c>
      <c r="D25" s="77" t="s">
        <v>41</v>
      </c>
      <c r="E25" s="78">
        <v>2</v>
      </c>
      <c r="F25" s="80">
        <v>0.16</v>
      </c>
      <c r="G25" s="30"/>
      <c r="H25" s="26">
        <f t="shared" ref="H25:H28" si="2">E25*F25</f>
        <v>0.32</v>
      </c>
      <c r="I25" s="19"/>
      <c r="J25" s="19"/>
      <c r="K25" s="19"/>
      <c r="L25" s="19"/>
      <c r="M25" s="19"/>
      <c r="N25" s="19"/>
      <c r="O25" s="97"/>
    </row>
    <row r="26" spans="1:15" s="63" customFormat="1" ht="15.75" thickBot="1" x14ac:dyDescent="0.3">
      <c r="A26" s="39"/>
      <c r="B26" s="12"/>
      <c r="C26" s="76" t="s">
        <v>50</v>
      </c>
      <c r="D26" s="77" t="s">
        <v>41</v>
      </c>
      <c r="E26" s="78">
        <v>2</v>
      </c>
      <c r="F26" s="80">
        <v>4</v>
      </c>
      <c r="G26" s="30"/>
      <c r="H26" s="26">
        <f t="shared" si="2"/>
        <v>8</v>
      </c>
      <c r="I26" s="19"/>
      <c r="J26" s="19"/>
      <c r="K26" s="19"/>
      <c r="L26" s="19"/>
      <c r="M26" s="19"/>
      <c r="N26" s="19"/>
      <c r="O26" s="97"/>
    </row>
    <row r="27" spans="1:15" s="63" customFormat="1" ht="15.75" thickBot="1" x14ac:dyDescent="0.3">
      <c r="A27" s="39"/>
      <c r="B27" s="12"/>
      <c r="C27" s="76" t="s">
        <v>51</v>
      </c>
      <c r="D27" s="77" t="s">
        <v>41</v>
      </c>
      <c r="E27" s="81">
        <v>4</v>
      </c>
      <c r="F27" s="80">
        <v>0.02</v>
      </c>
      <c r="G27" s="30"/>
      <c r="H27" s="26">
        <f t="shared" si="2"/>
        <v>0.08</v>
      </c>
      <c r="I27" s="19"/>
      <c r="J27" s="19"/>
      <c r="K27" s="19"/>
      <c r="L27" s="19"/>
      <c r="M27" s="19"/>
      <c r="N27" s="19"/>
      <c r="O27" s="97"/>
    </row>
    <row r="28" spans="1:15" s="63" customFormat="1" ht="15.75" thickBot="1" x14ac:dyDescent="0.3">
      <c r="A28" s="39"/>
      <c r="B28" s="12"/>
      <c r="C28" s="76" t="s">
        <v>52</v>
      </c>
      <c r="D28" s="77" t="s">
        <v>41</v>
      </c>
      <c r="E28" s="78">
        <v>2</v>
      </c>
      <c r="F28" s="80">
        <v>0.34</v>
      </c>
      <c r="G28" s="30"/>
      <c r="H28" s="26">
        <f t="shared" si="2"/>
        <v>0.68</v>
      </c>
      <c r="I28" s="19"/>
      <c r="J28" s="19"/>
      <c r="K28" s="19"/>
      <c r="L28" s="19"/>
      <c r="M28" s="19"/>
      <c r="N28" s="19"/>
      <c r="O28" s="97"/>
    </row>
    <row r="29" spans="1:15" s="63" customFormat="1" ht="15.75" thickBot="1" x14ac:dyDescent="0.3">
      <c r="A29" s="12"/>
      <c r="B29" s="12"/>
      <c r="C29" s="7"/>
      <c r="D29" s="31"/>
      <c r="E29" s="32"/>
      <c r="F29" s="18"/>
      <c r="G29" s="19"/>
      <c r="H29" s="26"/>
      <c r="I29" s="19"/>
      <c r="J29" s="19"/>
      <c r="K29" s="19"/>
      <c r="L29" s="19"/>
      <c r="M29" s="19"/>
      <c r="N29" s="19"/>
      <c r="O29" s="97"/>
    </row>
    <row r="30" spans="1:15" s="63" customFormat="1" ht="15.75" thickBot="1" x14ac:dyDescent="0.3">
      <c r="A30" s="20" t="s">
        <v>67</v>
      </c>
      <c r="B30" s="33" t="s">
        <v>29</v>
      </c>
      <c r="C30" s="21" t="s">
        <v>28</v>
      </c>
      <c r="D30" s="22" t="s">
        <v>0</v>
      </c>
      <c r="E30" s="22"/>
      <c r="F30" s="23"/>
      <c r="G30" s="24">
        <v>21</v>
      </c>
      <c r="H30" s="25">
        <f>H33</f>
        <v>1.3</v>
      </c>
      <c r="I30" s="25">
        <f>I31+I32</f>
        <v>3.7800000000000002</v>
      </c>
      <c r="J30" s="25">
        <f>G30*H30</f>
        <v>27.3</v>
      </c>
      <c r="K30" s="25">
        <f>G30*I30</f>
        <v>79.38000000000001</v>
      </c>
      <c r="L30" s="25">
        <f>J30+K30</f>
        <v>106.68</v>
      </c>
      <c r="M30" s="25">
        <f>L30*$M$10</f>
        <v>28.590240000000005</v>
      </c>
      <c r="N30" s="25">
        <f>L30+M30</f>
        <v>135.27024</v>
      </c>
      <c r="O30" s="97"/>
    </row>
    <row r="31" spans="1:15" s="63" customFormat="1" ht="15.75" thickBot="1" x14ac:dyDescent="0.3">
      <c r="A31" s="12"/>
      <c r="B31" s="12"/>
      <c r="C31" s="2" t="s">
        <v>20</v>
      </c>
      <c r="D31" s="34" t="s">
        <v>21</v>
      </c>
      <c r="E31" s="27">
        <v>0.14926473465918033</v>
      </c>
      <c r="F31" s="18">
        <f>4.82*2.2795</f>
        <v>10.987190000000002</v>
      </c>
      <c r="G31" s="19"/>
      <c r="H31" s="28"/>
      <c r="I31" s="28">
        <f>E31*F31</f>
        <v>1.64</v>
      </c>
      <c r="J31" s="29"/>
      <c r="K31" s="29"/>
      <c r="L31" s="29"/>
      <c r="M31" s="29"/>
      <c r="N31" s="29"/>
      <c r="O31" s="97"/>
    </row>
    <row r="32" spans="1:15" s="63" customFormat="1" ht="15.75" thickBot="1" x14ac:dyDescent="0.3">
      <c r="A32" s="12"/>
      <c r="B32" s="12"/>
      <c r="C32" s="2" t="s">
        <v>22</v>
      </c>
      <c r="D32" s="34" t="s">
        <v>21</v>
      </c>
      <c r="E32" s="27">
        <v>0.14949082307970657</v>
      </c>
      <c r="F32" s="18">
        <f>6.28*2.2795</f>
        <v>14.31526</v>
      </c>
      <c r="G32" s="19"/>
      <c r="H32" s="28"/>
      <c r="I32" s="28">
        <f>E32*F32</f>
        <v>2.14</v>
      </c>
      <c r="J32" s="29"/>
      <c r="K32" s="29"/>
      <c r="L32" s="29"/>
      <c r="M32" s="29"/>
      <c r="N32" s="29"/>
      <c r="O32" s="97"/>
    </row>
    <row r="33" spans="1:15" s="63" customFormat="1" ht="15.75" thickBot="1" x14ac:dyDescent="0.3">
      <c r="A33" s="12"/>
      <c r="B33" s="12"/>
      <c r="C33" s="3" t="str">
        <f>C30</f>
        <v>Derivador lateral para eletroduto em chapa de aço para eletrocalha.</v>
      </c>
      <c r="D33" s="59" t="s">
        <v>0</v>
      </c>
      <c r="E33" s="27">
        <v>1</v>
      </c>
      <c r="F33" s="18">
        <v>1.3</v>
      </c>
      <c r="G33" s="19"/>
      <c r="H33" s="26">
        <f>E33*F33</f>
        <v>1.3</v>
      </c>
      <c r="I33" s="19"/>
      <c r="J33" s="19"/>
      <c r="K33" s="19"/>
      <c r="L33" s="19"/>
      <c r="M33" s="19"/>
      <c r="N33" s="19"/>
      <c r="O33" s="97"/>
    </row>
    <row r="34" spans="1:15" s="63" customFormat="1" ht="15.75" thickBot="1" x14ac:dyDescent="0.3">
      <c r="A34" s="12"/>
      <c r="B34" s="12"/>
      <c r="C34" s="3"/>
      <c r="D34" s="59"/>
      <c r="E34" s="27"/>
      <c r="F34" s="18"/>
      <c r="G34" s="19"/>
      <c r="H34" s="19"/>
      <c r="I34" s="19"/>
      <c r="J34" s="19"/>
      <c r="K34" s="19"/>
      <c r="L34" s="19"/>
      <c r="M34" s="19"/>
      <c r="N34" s="19"/>
      <c r="O34" s="97"/>
    </row>
    <row r="35" spans="1:15" s="63" customFormat="1" ht="15.75" thickBot="1" x14ac:dyDescent="0.3">
      <c r="A35" s="20" t="s">
        <v>27</v>
      </c>
      <c r="B35" s="35">
        <v>72935</v>
      </c>
      <c r="C35" s="33" t="s">
        <v>14</v>
      </c>
      <c r="D35" s="23" t="s">
        <v>11</v>
      </c>
      <c r="E35" s="33"/>
      <c r="F35" s="33"/>
      <c r="G35" s="24">
        <v>90</v>
      </c>
      <c r="H35" s="25">
        <v>1.39</v>
      </c>
      <c r="I35" s="25">
        <v>3.28</v>
      </c>
      <c r="J35" s="25">
        <f>G35*H35</f>
        <v>125.1</v>
      </c>
      <c r="K35" s="25">
        <f>G35*I35</f>
        <v>295.2</v>
      </c>
      <c r="L35" s="25">
        <f>J35+K35</f>
        <v>420.29999999999995</v>
      </c>
      <c r="M35" s="25">
        <f>L35*$M$10</f>
        <v>112.6404</v>
      </c>
      <c r="N35" s="25">
        <f>L35+M35</f>
        <v>532.94039999999995</v>
      </c>
      <c r="O35" s="97"/>
    </row>
    <row r="36" spans="1:15" s="75" customFormat="1" ht="15.75" thickBot="1" x14ac:dyDescent="0.3">
      <c r="A36" s="36"/>
      <c r="B36" s="36"/>
      <c r="C36" s="2" t="s">
        <v>66</v>
      </c>
      <c r="D36" s="34"/>
      <c r="E36" s="34">
        <v>1</v>
      </c>
      <c r="F36" s="18">
        <v>3.28</v>
      </c>
      <c r="G36" s="29"/>
      <c r="H36" s="28"/>
      <c r="I36" s="28">
        <f>E36*F36</f>
        <v>3.28</v>
      </c>
      <c r="J36" s="29"/>
      <c r="K36" s="29"/>
      <c r="L36" s="29"/>
      <c r="M36" s="29"/>
      <c r="N36" s="29"/>
      <c r="O36" s="97"/>
    </row>
    <row r="37" spans="1:15" s="63" customFormat="1" ht="15.75" thickBot="1" x14ac:dyDescent="0.3">
      <c r="A37" s="12"/>
      <c r="B37" s="12"/>
      <c r="C37" s="3" t="str">
        <f>C35</f>
        <v>Eletroduto de PVC flexível CORRUGADO. Ø 1".</v>
      </c>
      <c r="D37" s="59" t="s">
        <v>11</v>
      </c>
      <c r="E37" s="59">
        <v>1</v>
      </c>
      <c r="F37" s="18">
        <v>1.39</v>
      </c>
      <c r="G37" s="19"/>
      <c r="H37" s="26">
        <f>E37*F37</f>
        <v>1.39</v>
      </c>
      <c r="I37" s="19"/>
      <c r="J37" s="19"/>
      <c r="K37" s="19"/>
      <c r="L37" s="19"/>
      <c r="M37" s="19"/>
      <c r="N37" s="19"/>
      <c r="O37" s="97"/>
    </row>
    <row r="38" spans="1:15" s="75" customFormat="1" ht="15.75" thickBot="1" x14ac:dyDescent="0.3">
      <c r="A38" s="36"/>
      <c r="B38" s="36"/>
      <c r="C38" s="37"/>
      <c r="D38" s="34"/>
      <c r="E38" s="34"/>
      <c r="F38" s="34"/>
      <c r="G38" s="29"/>
      <c r="H38" s="29"/>
      <c r="I38" s="29"/>
      <c r="J38" s="29"/>
      <c r="K38" s="29"/>
      <c r="L38" s="29"/>
      <c r="M38" s="29"/>
      <c r="N38" s="29"/>
      <c r="O38" s="97"/>
    </row>
    <row r="39" spans="1:15" s="63" customFormat="1" ht="30.75" thickBot="1" x14ac:dyDescent="0.3">
      <c r="A39" s="20" t="s">
        <v>67</v>
      </c>
      <c r="B39" s="33" t="s">
        <v>44</v>
      </c>
      <c r="C39" s="83" t="s">
        <v>57</v>
      </c>
      <c r="D39" s="23"/>
      <c r="E39" s="33"/>
      <c r="F39" s="33"/>
      <c r="G39" s="24">
        <v>5</v>
      </c>
      <c r="H39" s="25">
        <f>H42</f>
        <v>8.98</v>
      </c>
      <c r="I39" s="25">
        <f>I40+I41</f>
        <v>7.6045780000000001</v>
      </c>
      <c r="J39" s="25">
        <f>G39*H39</f>
        <v>44.900000000000006</v>
      </c>
      <c r="K39" s="25">
        <f>G39*I39</f>
        <v>38.022890000000004</v>
      </c>
      <c r="L39" s="25">
        <f>J39+K39</f>
        <v>82.92289000000001</v>
      </c>
      <c r="M39" s="25">
        <f>L39*$M$10</f>
        <v>22.223334520000005</v>
      </c>
      <c r="N39" s="25">
        <f>L39+M39</f>
        <v>105.14622452000002</v>
      </c>
      <c r="O39" s="97"/>
    </row>
    <row r="40" spans="1:15" s="63" customFormat="1" ht="15.75" thickBot="1" x14ac:dyDescent="0.3">
      <c r="A40" s="12"/>
      <c r="B40" s="79" t="s">
        <v>45</v>
      </c>
      <c r="C40" s="76" t="s">
        <v>20</v>
      </c>
      <c r="D40" s="34" t="s">
        <v>21</v>
      </c>
      <c r="E40" s="38">
        <v>0.30125992178163841</v>
      </c>
      <c r="F40" s="18">
        <f>4.82*2.2795</f>
        <v>10.987190000000002</v>
      </c>
      <c r="G40" s="19"/>
      <c r="H40" s="28"/>
      <c r="I40" s="28">
        <f>E40*F40</f>
        <v>3.31</v>
      </c>
      <c r="J40" s="29"/>
      <c r="K40" s="29"/>
      <c r="L40" s="29"/>
      <c r="M40" s="29"/>
      <c r="N40" s="29"/>
      <c r="O40" s="97"/>
    </row>
    <row r="41" spans="1:15" s="63" customFormat="1" ht="15.75" thickBot="1" x14ac:dyDescent="0.3">
      <c r="A41" s="12"/>
      <c r="B41" s="79" t="s">
        <v>45</v>
      </c>
      <c r="C41" s="76" t="s">
        <v>22</v>
      </c>
      <c r="D41" s="59" t="s">
        <v>21</v>
      </c>
      <c r="E41" s="59">
        <v>0.3</v>
      </c>
      <c r="F41" s="18">
        <f>6.28*2.2795</f>
        <v>14.31526</v>
      </c>
      <c r="G41" s="19"/>
      <c r="H41" s="28"/>
      <c r="I41" s="28">
        <f>E41*F41</f>
        <v>4.2945779999999996</v>
      </c>
      <c r="J41" s="29"/>
      <c r="K41" s="29"/>
      <c r="L41" s="29"/>
      <c r="M41" s="29"/>
      <c r="N41" s="29"/>
      <c r="O41" s="97"/>
    </row>
    <row r="42" spans="1:15" s="63" customFormat="1" ht="15.75" thickBot="1" x14ac:dyDescent="0.3">
      <c r="A42" s="39"/>
      <c r="B42" s="79" t="s">
        <v>46</v>
      </c>
      <c r="C42" s="76" t="s">
        <v>47</v>
      </c>
      <c r="D42" s="59" t="s">
        <v>41</v>
      </c>
      <c r="E42" s="59">
        <v>1</v>
      </c>
      <c r="F42" s="18">
        <v>8.98</v>
      </c>
      <c r="G42" s="19"/>
      <c r="H42" s="26">
        <f>E42*F42</f>
        <v>8.98</v>
      </c>
      <c r="I42" s="19"/>
      <c r="J42" s="19"/>
      <c r="K42" s="19"/>
      <c r="L42" s="19"/>
      <c r="M42" s="19"/>
      <c r="N42" s="19"/>
      <c r="O42" s="97"/>
    </row>
    <row r="43" spans="1:15" s="63" customFormat="1" ht="15.75" thickBot="1" x14ac:dyDescent="0.3">
      <c r="A43" s="54"/>
      <c r="B43" s="55"/>
      <c r="C43" s="55"/>
      <c r="D43" s="55"/>
      <c r="E43" s="55"/>
      <c r="F43" s="55"/>
      <c r="G43" s="40"/>
      <c r="H43" s="41"/>
      <c r="I43" s="42"/>
      <c r="J43" s="42"/>
      <c r="K43" s="42"/>
      <c r="L43" s="43"/>
      <c r="M43" s="43"/>
      <c r="N43" s="43"/>
      <c r="O43" s="97"/>
    </row>
    <row r="44" spans="1:15" s="63" customFormat="1" ht="15.75" thickBot="1" x14ac:dyDescent="0.3">
      <c r="A44" s="44"/>
      <c r="B44" s="44"/>
      <c r="C44" s="66" t="s">
        <v>106</v>
      </c>
      <c r="D44" s="84"/>
      <c r="E44" s="84"/>
      <c r="F44" s="84"/>
      <c r="G44" s="45"/>
      <c r="H44" s="45"/>
      <c r="I44" s="45"/>
      <c r="J44" s="11">
        <f t="shared" ref="J44:M44" si="3">J45</f>
        <v>954.72</v>
      </c>
      <c r="K44" s="11">
        <f t="shared" si="3"/>
        <v>2894.6002800000001</v>
      </c>
      <c r="L44" s="11">
        <f t="shared" si="3"/>
        <v>3849.3202799999999</v>
      </c>
      <c r="M44" s="11">
        <f t="shared" si="3"/>
        <v>1031.61783504</v>
      </c>
      <c r="N44" s="56">
        <f>N45</f>
        <v>4880.9381150400004</v>
      </c>
      <c r="O44" s="97"/>
    </row>
    <row r="45" spans="1:15" s="63" customFormat="1" ht="15.75" thickBot="1" x14ac:dyDescent="0.3">
      <c r="A45" s="20" t="s">
        <v>67</v>
      </c>
      <c r="B45" s="20" t="s">
        <v>69</v>
      </c>
      <c r="C45" s="20" t="s">
        <v>70</v>
      </c>
      <c r="D45" s="22" t="s">
        <v>11</v>
      </c>
      <c r="E45" s="20"/>
      <c r="F45" s="20"/>
      <c r="G45" s="24">
        <v>1040</v>
      </c>
      <c r="H45" s="25">
        <f>H48</f>
        <v>0.91800000000000004</v>
      </c>
      <c r="I45" s="25">
        <f>I46+I47</f>
        <v>2.7832695000000003</v>
      </c>
      <c r="J45" s="25">
        <f>G45*H45</f>
        <v>954.72</v>
      </c>
      <c r="K45" s="25">
        <f>G45*I45</f>
        <v>2894.6002800000001</v>
      </c>
      <c r="L45" s="25">
        <f>J45+K45</f>
        <v>3849.3202799999999</v>
      </c>
      <c r="M45" s="25">
        <f>L45*$M$10</f>
        <v>1031.61783504</v>
      </c>
      <c r="N45" s="25">
        <f>L45+M45</f>
        <v>4880.9381150400004</v>
      </c>
      <c r="O45" s="97"/>
    </row>
    <row r="46" spans="1:15" s="63" customFormat="1" ht="15.75" thickBot="1" x14ac:dyDescent="0.3">
      <c r="A46" s="36"/>
      <c r="B46" s="36"/>
      <c r="C46" s="2" t="s">
        <v>20</v>
      </c>
      <c r="D46" s="34" t="s">
        <v>21</v>
      </c>
      <c r="E46" s="34">
        <v>0.11</v>
      </c>
      <c r="F46" s="18">
        <f>4.82*2.2795</f>
        <v>10.987190000000002</v>
      </c>
      <c r="G46" s="29"/>
      <c r="H46" s="28"/>
      <c r="I46" s="28">
        <f>E46*F46</f>
        <v>1.2085909000000001</v>
      </c>
      <c r="J46" s="29"/>
      <c r="K46" s="29"/>
      <c r="L46" s="29"/>
      <c r="M46" s="29"/>
      <c r="N46" s="29"/>
      <c r="O46" s="97"/>
    </row>
    <row r="47" spans="1:15" s="63" customFormat="1" ht="15.75" thickBot="1" x14ac:dyDescent="0.3">
      <c r="A47" s="36"/>
      <c r="B47" s="36"/>
      <c r="C47" s="2" t="s">
        <v>22</v>
      </c>
      <c r="D47" s="34" t="s">
        <v>21</v>
      </c>
      <c r="E47" s="34">
        <v>0.11</v>
      </c>
      <c r="F47" s="18">
        <f>6.28*2.2795</f>
        <v>14.31526</v>
      </c>
      <c r="G47" s="29"/>
      <c r="H47" s="28"/>
      <c r="I47" s="28">
        <f>E47*F47</f>
        <v>1.5746786000000002</v>
      </c>
      <c r="J47" s="29"/>
      <c r="K47" s="29"/>
      <c r="L47" s="29"/>
      <c r="M47" s="29"/>
      <c r="N47" s="29"/>
      <c r="O47" s="97"/>
    </row>
    <row r="48" spans="1:15" s="63" customFormat="1" ht="15.75" thickBot="1" x14ac:dyDescent="0.3">
      <c r="A48" s="12"/>
      <c r="B48" s="12"/>
      <c r="C48" s="3" t="str">
        <f>C45</f>
        <v>Cabo flexível isolação TERMOPLÁSTICO NÃO HALOGENADO 750V 2,5 mm²</v>
      </c>
      <c r="D48" s="59" t="s">
        <v>11</v>
      </c>
      <c r="E48" s="59">
        <v>1.02</v>
      </c>
      <c r="F48" s="4">
        <v>0.9</v>
      </c>
      <c r="G48" s="19"/>
      <c r="H48" s="26">
        <f>E48*F48</f>
        <v>0.91800000000000004</v>
      </c>
      <c r="I48" s="19"/>
      <c r="J48" s="19"/>
      <c r="K48" s="19"/>
      <c r="L48" s="19"/>
      <c r="M48" s="19"/>
      <c r="N48" s="19"/>
      <c r="O48" s="97"/>
    </row>
    <row r="49" spans="1:16" s="63" customFormat="1" ht="15.75" thickBot="1" x14ac:dyDescent="0.3">
      <c r="A49" s="12"/>
      <c r="B49" s="12"/>
      <c r="C49" s="3"/>
      <c r="D49" s="59"/>
      <c r="E49" s="59"/>
      <c r="F49" s="4"/>
      <c r="G49" s="19"/>
      <c r="H49" s="26"/>
      <c r="I49" s="19"/>
      <c r="J49" s="19"/>
      <c r="K49" s="19"/>
      <c r="L49" s="19"/>
      <c r="M49" s="19"/>
      <c r="N49" s="19"/>
      <c r="O49" s="97"/>
    </row>
    <row r="50" spans="1:16" s="63" customFormat="1" ht="15.75" thickBot="1" x14ac:dyDescent="0.3">
      <c r="A50" s="44"/>
      <c r="B50" s="44"/>
      <c r="C50" s="66" t="s">
        <v>107</v>
      </c>
      <c r="D50" s="66"/>
      <c r="E50" s="66"/>
      <c r="F50" s="66"/>
      <c r="G50" s="85"/>
      <c r="H50" s="85"/>
      <c r="I50" s="85"/>
      <c r="J50" s="46">
        <f t="shared" ref="J50:M50" si="4">J51</f>
        <v>373.5</v>
      </c>
      <c r="K50" s="46">
        <f t="shared" si="4"/>
        <v>151.80000000000001</v>
      </c>
      <c r="L50" s="46">
        <f t="shared" si="4"/>
        <v>525.29999999999995</v>
      </c>
      <c r="M50" s="46">
        <f t="shared" si="4"/>
        <v>140.78039999999999</v>
      </c>
      <c r="N50" s="51">
        <f>N51</f>
        <v>666.08039999999994</v>
      </c>
      <c r="O50" s="97"/>
      <c r="P50" s="55"/>
    </row>
    <row r="51" spans="1:16" s="63" customFormat="1" ht="60.75" customHeight="1" thickBot="1" x14ac:dyDescent="0.3">
      <c r="A51" s="20" t="s">
        <v>68</v>
      </c>
      <c r="B51" s="20"/>
      <c r="C51" s="21" t="s">
        <v>55</v>
      </c>
      <c r="D51" s="22" t="s">
        <v>12</v>
      </c>
      <c r="E51" s="20"/>
      <c r="F51" s="20"/>
      <c r="G51" s="24">
        <v>15</v>
      </c>
      <c r="H51" s="25">
        <f>H54</f>
        <v>24.9</v>
      </c>
      <c r="I51" s="25">
        <f>I52+I53</f>
        <v>10.120000000000001</v>
      </c>
      <c r="J51" s="25">
        <f>G51*H51</f>
        <v>373.5</v>
      </c>
      <c r="K51" s="25">
        <f>G51*I51</f>
        <v>151.80000000000001</v>
      </c>
      <c r="L51" s="25">
        <f>J51+K51</f>
        <v>525.29999999999995</v>
      </c>
      <c r="M51" s="25">
        <f>L51*$M$10</f>
        <v>140.78039999999999</v>
      </c>
      <c r="N51" s="25">
        <f>L51+M51</f>
        <v>666.08039999999994</v>
      </c>
      <c r="O51" s="97"/>
      <c r="P51" s="55"/>
    </row>
    <row r="52" spans="1:16" s="63" customFormat="1" ht="15.75" thickBot="1" x14ac:dyDescent="0.3">
      <c r="A52" s="86" t="s">
        <v>67</v>
      </c>
      <c r="B52" s="86"/>
      <c r="C52" s="87" t="s">
        <v>22</v>
      </c>
      <c r="D52" s="86" t="s">
        <v>21</v>
      </c>
      <c r="E52" s="88">
        <v>0.4</v>
      </c>
      <c r="F52" s="18">
        <f>4.82*2.2795</f>
        <v>10.987190000000002</v>
      </c>
      <c r="G52" s="89"/>
      <c r="H52" s="90"/>
      <c r="I52" s="90">
        <f>ROUND(E52*F52,2)</f>
        <v>4.3899999999999997</v>
      </c>
      <c r="J52" s="89"/>
      <c r="K52" s="89"/>
      <c r="L52" s="89"/>
      <c r="M52" s="89"/>
      <c r="N52" s="91"/>
      <c r="O52" s="97"/>
    </row>
    <row r="53" spans="1:16" s="63" customFormat="1" ht="15.75" thickBot="1" x14ac:dyDescent="0.3">
      <c r="A53" s="86" t="s">
        <v>67</v>
      </c>
      <c r="B53" s="86"/>
      <c r="C53" s="87" t="s">
        <v>20</v>
      </c>
      <c r="D53" s="86" t="s">
        <v>21</v>
      </c>
      <c r="E53" s="88">
        <v>0.4</v>
      </c>
      <c r="F53" s="18">
        <f>6.28*2.2795</f>
        <v>14.31526</v>
      </c>
      <c r="G53" s="89"/>
      <c r="H53" s="89"/>
      <c r="I53" s="90">
        <f>ROUND(E53*F53,2)</f>
        <v>5.73</v>
      </c>
      <c r="J53" s="89"/>
      <c r="K53" s="89"/>
      <c r="L53" s="89"/>
      <c r="M53" s="89"/>
      <c r="N53" s="91"/>
      <c r="O53" s="97"/>
    </row>
    <row r="54" spans="1:16" s="63" customFormat="1" ht="60.75" thickBot="1" x14ac:dyDescent="0.3">
      <c r="A54" s="86" t="s">
        <v>26</v>
      </c>
      <c r="B54" s="86"/>
      <c r="C54" s="87" t="str">
        <f>C51</f>
        <v>Bloco autônomo de iluminação de emergência, 127 V (ou bivolt), mínimo 30 leds, com bateria de autonomia mínima de 4 horas, com cordão e plug 2P padrão NBR 14136, botão de teste, corpo da luminária na cor branca, com fita adesiva indicando "SAÍDA" com seta</v>
      </c>
      <c r="D54" s="86" t="s">
        <v>0</v>
      </c>
      <c r="E54" s="88">
        <v>1</v>
      </c>
      <c r="F54" s="90">
        <v>24.9</v>
      </c>
      <c r="G54" s="89"/>
      <c r="H54" s="90">
        <f>ROUND(E54*F54,2)</f>
        <v>24.9</v>
      </c>
      <c r="I54" s="89"/>
      <c r="J54" s="89"/>
      <c r="K54" s="89"/>
      <c r="L54" s="89"/>
      <c r="M54" s="89"/>
      <c r="N54" s="91"/>
      <c r="O54" s="97"/>
    </row>
    <row r="55" spans="1:16" s="63" customFormat="1" ht="15.75" thickBot="1" x14ac:dyDescent="0.3">
      <c r="A55" s="86"/>
      <c r="B55" s="86"/>
      <c r="C55" s="87"/>
      <c r="D55" s="86"/>
      <c r="E55" s="88"/>
      <c r="F55" s="90"/>
      <c r="G55" s="89"/>
      <c r="H55" s="90"/>
      <c r="I55" s="89"/>
      <c r="J55" s="89"/>
      <c r="K55" s="89"/>
      <c r="L55" s="89"/>
      <c r="M55" s="89"/>
      <c r="N55" s="91"/>
      <c r="O55" s="97"/>
    </row>
    <row r="56" spans="1:16" s="63" customFormat="1" ht="15.75" thickBot="1" x14ac:dyDescent="0.3">
      <c r="A56" s="44"/>
      <c r="B56" s="44"/>
      <c r="C56" s="66" t="s">
        <v>108</v>
      </c>
      <c r="D56" s="84"/>
      <c r="E56" s="84"/>
      <c r="F56" s="84"/>
      <c r="G56" s="85"/>
      <c r="H56" s="45"/>
      <c r="I56" s="45"/>
      <c r="J56" s="11">
        <f t="shared" ref="J56:M56" si="5">J57+J62+J67+J72+J77+J82+J87+J92+J97+J102</f>
        <v>8250.89</v>
      </c>
      <c r="K56" s="11">
        <f t="shared" si="5"/>
        <v>4673.68</v>
      </c>
      <c r="L56" s="11">
        <f t="shared" si="5"/>
        <v>12924.57</v>
      </c>
      <c r="M56" s="11">
        <f t="shared" si="5"/>
        <v>3463.7847600000005</v>
      </c>
      <c r="N56" s="56">
        <f>N57+N62+N67+N72+N77+N82+N87+N92+N97+N102</f>
        <v>16388.354760000002</v>
      </c>
      <c r="O56" s="97"/>
    </row>
    <row r="57" spans="1:16" s="63" customFormat="1" ht="15.75" thickBot="1" x14ac:dyDescent="0.3">
      <c r="A57" s="20" t="s">
        <v>26</v>
      </c>
      <c r="B57" s="20"/>
      <c r="C57" s="20" t="s">
        <v>15</v>
      </c>
      <c r="D57" s="20" t="s">
        <v>12</v>
      </c>
      <c r="E57" s="20"/>
      <c r="F57" s="20"/>
      <c r="G57" s="24">
        <v>1</v>
      </c>
      <c r="H57" s="25">
        <f>H60</f>
        <v>1598.47</v>
      </c>
      <c r="I57" s="25">
        <f>I58+I59</f>
        <v>63.26</v>
      </c>
      <c r="J57" s="25">
        <f>G57*H57</f>
        <v>1598.47</v>
      </c>
      <c r="K57" s="25">
        <f>G57*I57</f>
        <v>63.26</v>
      </c>
      <c r="L57" s="25">
        <f>J57+K57</f>
        <v>1661.73</v>
      </c>
      <c r="M57" s="25">
        <f>L57*$M$10</f>
        <v>445.34364000000005</v>
      </c>
      <c r="N57" s="25">
        <f>L57+M57</f>
        <v>2107.0736400000001</v>
      </c>
      <c r="O57" s="97"/>
    </row>
    <row r="58" spans="1:16" s="63" customFormat="1" ht="15.75" thickBot="1" x14ac:dyDescent="0.3">
      <c r="A58" s="12"/>
      <c r="B58" s="12"/>
      <c r="C58" s="87" t="s">
        <v>22</v>
      </c>
      <c r="D58" s="59" t="s">
        <v>21</v>
      </c>
      <c r="E58" s="59">
        <v>2.5</v>
      </c>
      <c r="F58" s="18">
        <f>4.82*2.2795</f>
        <v>10.987190000000002</v>
      </c>
      <c r="G58" s="89"/>
      <c r="H58" s="90"/>
      <c r="I58" s="90">
        <f>ROUND(E58*F58,2)</f>
        <v>27.47</v>
      </c>
      <c r="J58" s="89"/>
      <c r="K58" s="89"/>
      <c r="L58" s="89"/>
      <c r="M58" s="89"/>
      <c r="N58" s="91"/>
      <c r="O58" s="97"/>
    </row>
    <row r="59" spans="1:16" s="63" customFormat="1" ht="15.75" thickBot="1" x14ac:dyDescent="0.3">
      <c r="A59" s="12" t="s">
        <v>35</v>
      </c>
      <c r="B59" s="12"/>
      <c r="C59" s="87" t="s">
        <v>20</v>
      </c>
      <c r="D59" s="59" t="s">
        <v>21</v>
      </c>
      <c r="E59" s="59">
        <v>2.5</v>
      </c>
      <c r="F59" s="18">
        <f>6.28*2.2795</f>
        <v>14.31526</v>
      </c>
      <c r="G59" s="89"/>
      <c r="H59" s="89"/>
      <c r="I59" s="90">
        <f>ROUND(E59*F59,2)</f>
        <v>35.79</v>
      </c>
      <c r="J59" s="89"/>
      <c r="K59" s="89"/>
      <c r="L59" s="89"/>
      <c r="M59" s="89"/>
      <c r="N59" s="91"/>
      <c r="O59" s="97"/>
    </row>
    <row r="60" spans="1:16" s="63" customFormat="1" ht="15.75" thickBot="1" x14ac:dyDescent="0.3">
      <c r="A60" s="57" t="s">
        <v>36</v>
      </c>
      <c r="B60" s="12"/>
      <c r="C60" s="87" t="str">
        <f>C57</f>
        <v xml:space="preserve">Rack de piso, fechado, 40u, profundidade 670mm. </v>
      </c>
      <c r="D60" s="59" t="s">
        <v>12</v>
      </c>
      <c r="E60" s="59">
        <v>1</v>
      </c>
      <c r="F60" s="18">
        <v>1598.47</v>
      </c>
      <c r="G60" s="89"/>
      <c r="H60" s="90">
        <f>ROUND(E60*F60,2)</f>
        <v>1598.47</v>
      </c>
      <c r="I60" s="89"/>
      <c r="J60" s="89"/>
      <c r="K60" s="89"/>
      <c r="L60" s="89"/>
      <c r="M60" s="89"/>
      <c r="N60" s="91"/>
      <c r="O60" s="97"/>
    </row>
    <row r="61" spans="1:16" s="63" customFormat="1" ht="15.75" thickBot="1" x14ac:dyDescent="0.3">
      <c r="A61" s="12"/>
      <c r="B61" s="12"/>
      <c r="C61" s="47"/>
      <c r="D61" s="59"/>
      <c r="E61" s="59"/>
      <c r="F61" s="59"/>
      <c r="G61" s="19"/>
      <c r="H61" s="19"/>
      <c r="I61" s="19"/>
      <c r="J61" s="19"/>
      <c r="K61" s="19"/>
      <c r="L61" s="19"/>
      <c r="M61" s="19"/>
      <c r="N61" s="19"/>
      <c r="O61" s="97"/>
    </row>
    <row r="62" spans="1:16" s="63" customFormat="1" ht="15.75" thickBot="1" x14ac:dyDescent="0.3">
      <c r="A62" s="20" t="s">
        <v>26</v>
      </c>
      <c r="B62" s="20"/>
      <c r="C62" s="20" t="s">
        <v>34</v>
      </c>
      <c r="D62" s="20" t="s">
        <v>12</v>
      </c>
      <c r="E62" s="20"/>
      <c r="F62" s="20"/>
      <c r="G62" s="24">
        <v>2</v>
      </c>
      <c r="H62" s="25">
        <f>H65</f>
        <v>69</v>
      </c>
      <c r="I62" s="25">
        <f>I63+I64</f>
        <v>7.59</v>
      </c>
      <c r="J62" s="25">
        <f>G62*H62</f>
        <v>138</v>
      </c>
      <c r="K62" s="25">
        <f>G62*I62</f>
        <v>15.18</v>
      </c>
      <c r="L62" s="25">
        <f>J62+K62</f>
        <v>153.18</v>
      </c>
      <c r="M62" s="25">
        <f>L62*$M$10</f>
        <v>41.052240000000005</v>
      </c>
      <c r="N62" s="25">
        <f>L62+M62</f>
        <v>194.23224000000002</v>
      </c>
      <c r="O62" s="97"/>
    </row>
    <row r="63" spans="1:16" s="63" customFormat="1" ht="15.75" thickBot="1" x14ac:dyDescent="0.3">
      <c r="A63" s="12"/>
      <c r="B63" s="12"/>
      <c r="C63" s="87" t="s">
        <v>22</v>
      </c>
      <c r="D63" s="59" t="s">
        <v>21</v>
      </c>
      <c r="E63" s="59">
        <v>0.3</v>
      </c>
      <c r="F63" s="18">
        <f>4.82*2.2795</f>
        <v>10.987190000000002</v>
      </c>
      <c r="G63" s="89"/>
      <c r="H63" s="90"/>
      <c r="I63" s="90">
        <f>ROUND(E63*F63,2)</f>
        <v>3.3</v>
      </c>
      <c r="J63" s="89"/>
      <c r="K63" s="89"/>
      <c r="L63" s="89"/>
      <c r="M63" s="89"/>
      <c r="N63" s="91"/>
      <c r="O63" s="97"/>
    </row>
    <row r="64" spans="1:16" s="63" customFormat="1" ht="15.75" thickBot="1" x14ac:dyDescent="0.3">
      <c r="A64" s="12" t="s">
        <v>32</v>
      </c>
      <c r="B64" s="12"/>
      <c r="C64" s="87" t="s">
        <v>20</v>
      </c>
      <c r="D64" s="59" t="s">
        <v>21</v>
      </c>
      <c r="E64" s="59">
        <v>0.3</v>
      </c>
      <c r="F64" s="18">
        <f>6.28*2.2795</f>
        <v>14.31526</v>
      </c>
      <c r="G64" s="89"/>
      <c r="H64" s="89"/>
      <c r="I64" s="90">
        <f>ROUND(E64*F64,2)</f>
        <v>4.29</v>
      </c>
      <c r="J64" s="89"/>
      <c r="K64" s="89"/>
      <c r="L64" s="89"/>
      <c r="M64" s="89"/>
      <c r="N64" s="91"/>
      <c r="O64" s="97"/>
    </row>
    <row r="65" spans="1:15" s="63" customFormat="1" ht="15.75" thickBot="1" x14ac:dyDescent="0.3">
      <c r="A65" s="12" t="s">
        <v>33</v>
      </c>
      <c r="B65" s="12"/>
      <c r="C65" s="87" t="str">
        <f>C62</f>
        <v>Bandeja para rack fixa em 4 pontos ventilada</v>
      </c>
      <c r="D65" s="59" t="s">
        <v>12</v>
      </c>
      <c r="E65" s="59">
        <v>1</v>
      </c>
      <c r="F65" s="18">
        <v>69</v>
      </c>
      <c r="G65" s="89"/>
      <c r="H65" s="90">
        <f>ROUND(E65*F65,2)</f>
        <v>69</v>
      </c>
      <c r="I65" s="89"/>
      <c r="J65" s="89"/>
      <c r="K65" s="89"/>
      <c r="L65" s="89"/>
      <c r="M65" s="89"/>
      <c r="N65" s="91"/>
      <c r="O65" s="97"/>
    </row>
    <row r="66" spans="1:15" s="63" customFormat="1" ht="15.75" thickBot="1" x14ac:dyDescent="0.3">
      <c r="A66" s="12"/>
      <c r="B66" s="12"/>
      <c r="C66" s="47"/>
      <c r="D66" s="59"/>
      <c r="E66" s="59"/>
      <c r="F66" s="59"/>
      <c r="G66" s="19"/>
      <c r="H66" s="19"/>
      <c r="I66" s="19"/>
      <c r="J66" s="19"/>
      <c r="K66" s="19"/>
      <c r="L66" s="19"/>
      <c r="M66" s="19"/>
      <c r="N66" s="19"/>
      <c r="O66" s="97"/>
    </row>
    <row r="67" spans="1:15" s="63" customFormat="1" ht="15.75" thickBot="1" x14ac:dyDescent="0.3">
      <c r="A67" s="20" t="s">
        <v>26</v>
      </c>
      <c r="B67" s="20"/>
      <c r="C67" s="20" t="s">
        <v>16</v>
      </c>
      <c r="D67" s="22" t="s">
        <v>12</v>
      </c>
      <c r="E67" s="22"/>
      <c r="F67" s="22"/>
      <c r="G67" s="24">
        <v>1</v>
      </c>
      <c r="H67" s="25">
        <f>H70</f>
        <v>55</v>
      </c>
      <c r="I67" s="25">
        <f>I68+I69</f>
        <v>7.59</v>
      </c>
      <c r="J67" s="25">
        <f>G67*H67</f>
        <v>55</v>
      </c>
      <c r="K67" s="25">
        <f>G67*I67</f>
        <v>7.59</v>
      </c>
      <c r="L67" s="25">
        <f>J67+K67</f>
        <v>62.59</v>
      </c>
      <c r="M67" s="25">
        <f>L67*$M$10</f>
        <v>16.774120000000003</v>
      </c>
      <c r="N67" s="25">
        <f>L67+M67</f>
        <v>79.364120000000014</v>
      </c>
      <c r="O67" s="97"/>
    </row>
    <row r="68" spans="1:15" s="63" customFormat="1" ht="15.75" thickBot="1" x14ac:dyDescent="0.3">
      <c r="A68" s="12"/>
      <c r="B68" s="12"/>
      <c r="C68" s="87" t="s">
        <v>22</v>
      </c>
      <c r="D68" s="59" t="s">
        <v>21</v>
      </c>
      <c r="E68" s="59">
        <v>0.3</v>
      </c>
      <c r="F68" s="18">
        <f>4.82*2.2795</f>
        <v>10.987190000000002</v>
      </c>
      <c r="G68" s="89"/>
      <c r="H68" s="90"/>
      <c r="I68" s="90">
        <f>ROUND(E68*F68,2)</f>
        <v>3.3</v>
      </c>
      <c r="J68" s="89"/>
      <c r="K68" s="89"/>
      <c r="L68" s="89"/>
      <c r="M68" s="89"/>
      <c r="N68" s="91"/>
      <c r="O68" s="97"/>
    </row>
    <row r="69" spans="1:15" s="63" customFormat="1" ht="15.75" thickBot="1" x14ac:dyDescent="0.3">
      <c r="A69" s="12" t="s">
        <v>32</v>
      </c>
      <c r="B69" s="12"/>
      <c r="C69" s="87" t="s">
        <v>20</v>
      </c>
      <c r="D69" s="59" t="s">
        <v>21</v>
      </c>
      <c r="E69" s="59">
        <v>0.3</v>
      </c>
      <c r="F69" s="18">
        <f>6.28*2.2795</f>
        <v>14.31526</v>
      </c>
      <c r="G69" s="89"/>
      <c r="H69" s="89"/>
      <c r="I69" s="90">
        <f>ROUND(E69*F69,2)</f>
        <v>4.29</v>
      </c>
      <c r="J69" s="89"/>
      <c r="K69" s="89"/>
      <c r="L69" s="89"/>
      <c r="M69" s="89"/>
      <c r="N69" s="91"/>
      <c r="O69" s="97"/>
    </row>
    <row r="70" spans="1:15" s="63" customFormat="1" ht="15.75" thickBot="1" x14ac:dyDescent="0.3">
      <c r="A70" s="12" t="s">
        <v>33</v>
      </c>
      <c r="B70" s="12"/>
      <c r="C70" s="87" t="str">
        <f>C67</f>
        <v>Regua de tomadas para rack de 19" com 12 tomadas</v>
      </c>
      <c r="D70" s="59" t="s">
        <v>12</v>
      </c>
      <c r="E70" s="59">
        <v>1</v>
      </c>
      <c r="F70" s="4">
        <v>55</v>
      </c>
      <c r="G70" s="89"/>
      <c r="H70" s="90">
        <f>ROUND(E70*F70,2)</f>
        <v>55</v>
      </c>
      <c r="I70" s="89"/>
      <c r="J70" s="89"/>
      <c r="K70" s="89"/>
      <c r="L70" s="89"/>
      <c r="M70" s="89"/>
      <c r="N70" s="91"/>
      <c r="O70" s="97"/>
    </row>
    <row r="71" spans="1:15" s="63" customFormat="1" ht="15.75" thickBot="1" x14ac:dyDescent="0.3">
      <c r="A71" s="12"/>
      <c r="B71" s="12"/>
      <c r="C71" s="47"/>
      <c r="D71" s="59"/>
      <c r="E71" s="59"/>
      <c r="F71" s="59"/>
      <c r="G71" s="19"/>
      <c r="H71" s="19"/>
      <c r="I71" s="19"/>
      <c r="J71" s="19"/>
      <c r="K71" s="19"/>
      <c r="L71" s="19"/>
      <c r="M71" s="19"/>
      <c r="N71" s="19"/>
      <c r="O71" s="97"/>
    </row>
    <row r="72" spans="1:15" s="63" customFormat="1" ht="30.75" thickBot="1" x14ac:dyDescent="0.3">
      <c r="A72" s="20" t="s">
        <v>31</v>
      </c>
      <c r="B72" s="20"/>
      <c r="C72" s="21" t="s">
        <v>71</v>
      </c>
      <c r="D72" s="20" t="s">
        <v>12</v>
      </c>
      <c r="E72" s="20"/>
      <c r="F72" s="20"/>
      <c r="G72" s="24">
        <v>3</v>
      </c>
      <c r="H72" s="25">
        <f>H75</f>
        <v>464.08</v>
      </c>
      <c r="I72" s="25">
        <f>I73+I74</f>
        <v>75.91</v>
      </c>
      <c r="J72" s="25">
        <f>G72*H72</f>
        <v>1392.24</v>
      </c>
      <c r="K72" s="25">
        <f>G72*I72</f>
        <v>227.73</v>
      </c>
      <c r="L72" s="25">
        <f>J72+K72</f>
        <v>1619.97</v>
      </c>
      <c r="M72" s="25">
        <f>L72*$M$10</f>
        <v>434.15196000000003</v>
      </c>
      <c r="N72" s="25">
        <f>L72+M72</f>
        <v>2054.1219599999999</v>
      </c>
      <c r="O72" s="97"/>
    </row>
    <row r="73" spans="1:15" s="63" customFormat="1" ht="15.75" thickBot="1" x14ac:dyDescent="0.3">
      <c r="A73" s="12"/>
      <c r="B73" s="12"/>
      <c r="C73" s="87" t="s">
        <v>22</v>
      </c>
      <c r="D73" s="59" t="s">
        <v>21</v>
      </c>
      <c r="E73" s="59">
        <v>3</v>
      </c>
      <c r="F73" s="18">
        <f>4.82*2.2795</f>
        <v>10.987190000000002</v>
      </c>
      <c r="G73" s="89"/>
      <c r="H73" s="90"/>
      <c r="I73" s="90">
        <f>ROUND(E73*F73,2)</f>
        <v>32.96</v>
      </c>
      <c r="J73" s="89"/>
      <c r="K73" s="89"/>
      <c r="L73" s="89"/>
      <c r="M73" s="89"/>
      <c r="N73" s="91"/>
      <c r="O73" s="97"/>
    </row>
    <row r="74" spans="1:15" s="63" customFormat="1" ht="15.75" thickBot="1" x14ac:dyDescent="0.3">
      <c r="A74" s="12"/>
      <c r="B74" s="12"/>
      <c r="C74" s="87" t="s">
        <v>20</v>
      </c>
      <c r="D74" s="59" t="s">
        <v>21</v>
      </c>
      <c r="E74" s="59">
        <v>3</v>
      </c>
      <c r="F74" s="18">
        <f>6.28*2.2795</f>
        <v>14.31526</v>
      </c>
      <c r="G74" s="89"/>
      <c r="H74" s="89"/>
      <c r="I74" s="90">
        <f>ROUND(E74*F74,2)</f>
        <v>42.95</v>
      </c>
      <c r="J74" s="89"/>
      <c r="K74" s="89"/>
      <c r="L74" s="89"/>
      <c r="M74" s="89"/>
      <c r="N74" s="91"/>
      <c r="O74" s="97"/>
    </row>
    <row r="75" spans="1:15" s="63" customFormat="1" ht="30.75" thickBot="1" x14ac:dyDescent="0.3">
      <c r="A75" s="12"/>
      <c r="B75" s="12" t="s">
        <v>30</v>
      </c>
      <c r="C75" s="87" t="str">
        <f>C72</f>
        <v>Pach panel 24 portas, 19", RJ45, categoria 6 T568A/B 24P - ROHS - 35060024. Ref. Furukawa ou equivalente técnico</v>
      </c>
      <c r="D75" s="59" t="s">
        <v>12</v>
      </c>
      <c r="E75" s="59">
        <v>1</v>
      </c>
      <c r="F75" s="18">
        <v>464.08</v>
      </c>
      <c r="G75" s="89"/>
      <c r="H75" s="90">
        <f>ROUND(E75*F75,2)</f>
        <v>464.08</v>
      </c>
      <c r="I75" s="89"/>
      <c r="J75" s="89"/>
      <c r="K75" s="89"/>
      <c r="L75" s="89"/>
      <c r="M75" s="89"/>
      <c r="N75" s="91"/>
      <c r="O75" s="97"/>
    </row>
    <row r="76" spans="1:15" s="63" customFormat="1" ht="15.75" thickBot="1" x14ac:dyDescent="0.3">
      <c r="A76" s="12"/>
      <c r="B76" s="12"/>
      <c r="C76" s="47"/>
      <c r="D76" s="59"/>
      <c r="E76" s="59"/>
      <c r="F76" s="59"/>
      <c r="G76" s="19"/>
      <c r="H76" s="19"/>
      <c r="I76" s="19"/>
      <c r="J76" s="19"/>
      <c r="K76" s="19"/>
      <c r="L76" s="19"/>
      <c r="M76" s="19"/>
      <c r="N76" s="19"/>
      <c r="O76" s="97"/>
    </row>
    <row r="77" spans="1:15" s="63" customFormat="1" ht="15.75" thickBot="1" x14ac:dyDescent="0.3">
      <c r="A77" s="20" t="s">
        <v>31</v>
      </c>
      <c r="B77" s="20"/>
      <c r="C77" s="20" t="s">
        <v>17</v>
      </c>
      <c r="D77" s="22" t="s">
        <v>12</v>
      </c>
      <c r="E77" s="22"/>
      <c r="F77" s="22"/>
      <c r="G77" s="24">
        <v>4</v>
      </c>
      <c r="H77" s="25">
        <f>H80</f>
        <v>14.38</v>
      </c>
      <c r="I77" s="25">
        <f>I78+I79</f>
        <v>7.59</v>
      </c>
      <c r="J77" s="25">
        <f>G77*H77</f>
        <v>57.52</v>
      </c>
      <c r="K77" s="25">
        <f>G77*I77</f>
        <v>30.36</v>
      </c>
      <c r="L77" s="25">
        <f>J77+K77</f>
        <v>87.88</v>
      </c>
      <c r="M77" s="25">
        <f>L77*$M$10</f>
        <v>23.551839999999999</v>
      </c>
      <c r="N77" s="25">
        <f>L77+M77</f>
        <v>111.43183999999999</v>
      </c>
      <c r="O77" s="97"/>
    </row>
    <row r="78" spans="1:15" s="63" customFormat="1" ht="15.75" thickBot="1" x14ac:dyDescent="0.3">
      <c r="A78" s="12"/>
      <c r="B78" s="12"/>
      <c r="C78" s="87" t="s">
        <v>22</v>
      </c>
      <c r="D78" s="59" t="s">
        <v>21</v>
      </c>
      <c r="E78" s="59">
        <v>0.3</v>
      </c>
      <c r="F78" s="18">
        <f>4.82*2.2795</f>
        <v>10.987190000000002</v>
      </c>
      <c r="G78" s="89"/>
      <c r="H78" s="90"/>
      <c r="I78" s="90">
        <f>ROUND(E78*F78,2)</f>
        <v>3.3</v>
      </c>
      <c r="J78" s="89"/>
      <c r="K78" s="89"/>
      <c r="L78" s="89"/>
      <c r="M78" s="89"/>
      <c r="N78" s="91"/>
      <c r="O78" s="97"/>
    </row>
    <row r="79" spans="1:15" s="63" customFormat="1" ht="15.75" thickBot="1" x14ac:dyDescent="0.3">
      <c r="A79" s="12"/>
      <c r="B79" s="12"/>
      <c r="C79" s="87" t="s">
        <v>20</v>
      </c>
      <c r="D79" s="59" t="s">
        <v>21</v>
      </c>
      <c r="E79" s="59">
        <v>0.3</v>
      </c>
      <c r="F79" s="18">
        <f>6.28*2.2795</f>
        <v>14.31526</v>
      </c>
      <c r="G79" s="89"/>
      <c r="H79" s="89"/>
      <c r="I79" s="90">
        <f>ROUND(E79*F79,2)</f>
        <v>4.29</v>
      </c>
      <c r="J79" s="89"/>
      <c r="K79" s="89"/>
      <c r="L79" s="89"/>
      <c r="M79" s="89"/>
      <c r="N79" s="91"/>
      <c r="O79" s="97"/>
    </row>
    <row r="80" spans="1:15" s="63" customFormat="1" ht="15.75" thickBot="1" x14ac:dyDescent="0.3">
      <c r="A80" s="12"/>
      <c r="B80" s="12" t="s">
        <v>30</v>
      </c>
      <c r="C80" s="87" t="str">
        <f>C77</f>
        <v>Organizador de cabos horizonal, 19".</v>
      </c>
      <c r="D80" s="59" t="s">
        <v>12</v>
      </c>
      <c r="E80" s="59">
        <v>1</v>
      </c>
      <c r="F80" s="18">
        <v>14.38</v>
      </c>
      <c r="G80" s="89"/>
      <c r="H80" s="90">
        <f>ROUND(E80*F80,2)</f>
        <v>14.38</v>
      </c>
      <c r="I80" s="89"/>
      <c r="J80" s="89"/>
      <c r="K80" s="89"/>
      <c r="L80" s="89"/>
      <c r="M80" s="89"/>
      <c r="N80" s="91"/>
      <c r="O80" s="97"/>
    </row>
    <row r="81" spans="1:15" s="63" customFormat="1" ht="15.75" thickBot="1" x14ac:dyDescent="0.3">
      <c r="A81" s="12"/>
      <c r="B81" s="12"/>
      <c r="C81" s="47"/>
      <c r="D81" s="59"/>
      <c r="E81" s="59"/>
      <c r="F81" s="59"/>
      <c r="G81" s="19"/>
      <c r="H81" s="19"/>
      <c r="I81" s="19"/>
      <c r="J81" s="19"/>
      <c r="K81" s="19"/>
      <c r="L81" s="19"/>
      <c r="M81" s="19"/>
      <c r="N81" s="19"/>
      <c r="O81" s="97"/>
    </row>
    <row r="82" spans="1:15" s="63" customFormat="1" ht="15.75" thickBot="1" x14ac:dyDescent="0.3">
      <c r="A82" s="20" t="s">
        <v>31</v>
      </c>
      <c r="B82" s="20"/>
      <c r="C82" s="20" t="s">
        <v>74</v>
      </c>
      <c r="D82" s="22" t="s">
        <v>12</v>
      </c>
      <c r="E82" s="22"/>
      <c r="F82" s="22"/>
      <c r="G82" s="24">
        <v>25</v>
      </c>
      <c r="H82" s="25">
        <f>H85</f>
        <v>18.46</v>
      </c>
      <c r="I82" s="25">
        <f>I83+I84</f>
        <v>0</v>
      </c>
      <c r="J82" s="25">
        <f>G82*H82</f>
        <v>461.5</v>
      </c>
      <c r="K82" s="25">
        <f>G82*I82</f>
        <v>0</v>
      </c>
      <c r="L82" s="25">
        <f>J82+K82</f>
        <v>461.5</v>
      </c>
      <c r="M82" s="25">
        <f>L82*$M$10</f>
        <v>123.682</v>
      </c>
      <c r="N82" s="25">
        <f>L82+M82</f>
        <v>585.18200000000002</v>
      </c>
      <c r="O82" s="97"/>
    </row>
    <row r="83" spans="1:15" s="63" customFormat="1" ht="15.75" thickBot="1" x14ac:dyDescent="0.3">
      <c r="A83" s="12"/>
      <c r="B83" s="12"/>
      <c r="C83" s="87" t="s">
        <v>22</v>
      </c>
      <c r="D83" s="59" t="s">
        <v>21</v>
      </c>
      <c r="E83" s="59">
        <v>0</v>
      </c>
      <c r="F83" s="18">
        <f>4.82*2.2795</f>
        <v>10.987190000000002</v>
      </c>
      <c r="G83" s="89"/>
      <c r="H83" s="90"/>
      <c r="I83" s="90">
        <f>ROUND(E83*F83,2)</f>
        <v>0</v>
      </c>
      <c r="J83" s="89"/>
      <c r="K83" s="89"/>
      <c r="L83" s="89"/>
      <c r="M83" s="89"/>
      <c r="N83" s="91"/>
      <c r="O83" s="97"/>
    </row>
    <row r="84" spans="1:15" s="63" customFormat="1" ht="15.75" thickBot="1" x14ac:dyDescent="0.3">
      <c r="A84" s="12"/>
      <c r="B84" s="12"/>
      <c r="C84" s="87" t="s">
        <v>20</v>
      </c>
      <c r="D84" s="59" t="s">
        <v>21</v>
      </c>
      <c r="E84" s="59">
        <v>0</v>
      </c>
      <c r="F84" s="18">
        <f>6.28*2.2795</f>
        <v>14.31526</v>
      </c>
      <c r="G84" s="89"/>
      <c r="H84" s="89"/>
      <c r="I84" s="90">
        <f>ROUND(E84*F84,2)</f>
        <v>0</v>
      </c>
      <c r="J84" s="89"/>
      <c r="K84" s="89"/>
      <c r="L84" s="89"/>
      <c r="M84" s="89"/>
      <c r="N84" s="91"/>
      <c r="O84" s="97"/>
    </row>
    <row r="85" spans="1:15" s="63" customFormat="1" ht="15.75" thickBot="1" x14ac:dyDescent="0.3">
      <c r="A85" s="12"/>
      <c r="B85" s="12" t="s">
        <v>30</v>
      </c>
      <c r="C85" s="87" t="str">
        <f>C82</f>
        <v>Patch Cord RJ45-RJ45, CAT¨6 - 1,5m</v>
      </c>
      <c r="D85" s="59" t="s">
        <v>12</v>
      </c>
      <c r="E85" s="59">
        <v>1</v>
      </c>
      <c r="F85" s="18">
        <v>18.46</v>
      </c>
      <c r="G85" s="89"/>
      <c r="H85" s="90">
        <f>ROUND(E85*F85,2)</f>
        <v>18.46</v>
      </c>
      <c r="I85" s="89"/>
      <c r="J85" s="89"/>
      <c r="K85" s="89"/>
      <c r="L85" s="89"/>
      <c r="M85" s="89"/>
      <c r="N85" s="91"/>
      <c r="O85" s="97"/>
    </row>
    <row r="86" spans="1:15" s="63" customFormat="1" ht="15.75" thickBot="1" x14ac:dyDescent="0.3">
      <c r="A86" s="12"/>
      <c r="B86" s="12"/>
      <c r="C86" s="47"/>
      <c r="D86" s="59"/>
      <c r="E86" s="59"/>
      <c r="F86" s="59"/>
      <c r="G86" s="19"/>
      <c r="H86" s="19"/>
      <c r="I86" s="19"/>
      <c r="J86" s="19"/>
      <c r="K86" s="19"/>
      <c r="L86" s="19"/>
      <c r="M86" s="19"/>
      <c r="N86" s="19"/>
      <c r="O86" s="97"/>
    </row>
    <row r="87" spans="1:15" s="63" customFormat="1" ht="15.75" thickBot="1" x14ac:dyDescent="0.3">
      <c r="A87" s="20" t="s">
        <v>31</v>
      </c>
      <c r="B87" s="20"/>
      <c r="C87" s="20" t="s">
        <v>75</v>
      </c>
      <c r="D87" s="22" t="s">
        <v>12</v>
      </c>
      <c r="E87" s="22"/>
      <c r="F87" s="22"/>
      <c r="G87" s="24">
        <v>25</v>
      </c>
      <c r="H87" s="25">
        <f>H90</f>
        <v>24.96</v>
      </c>
      <c r="I87" s="25">
        <f>I88+I89</f>
        <v>0</v>
      </c>
      <c r="J87" s="25">
        <f>G87*H87</f>
        <v>624</v>
      </c>
      <c r="K87" s="25">
        <f>G87*I87</f>
        <v>0</v>
      </c>
      <c r="L87" s="25">
        <f>J87+K87</f>
        <v>624</v>
      </c>
      <c r="M87" s="25">
        <f>L87*$M$10</f>
        <v>167.232</v>
      </c>
      <c r="N87" s="25">
        <f>L87+M87</f>
        <v>791.23199999999997</v>
      </c>
      <c r="O87" s="97"/>
    </row>
    <row r="88" spans="1:15" s="63" customFormat="1" ht="15.75" thickBot="1" x14ac:dyDescent="0.3">
      <c r="A88" s="12"/>
      <c r="B88" s="12"/>
      <c r="C88" s="87" t="s">
        <v>22</v>
      </c>
      <c r="D88" s="59" t="s">
        <v>21</v>
      </c>
      <c r="E88" s="59">
        <v>0</v>
      </c>
      <c r="F88" s="18">
        <f>4.82*2.2795</f>
        <v>10.987190000000002</v>
      </c>
      <c r="G88" s="89"/>
      <c r="H88" s="90"/>
      <c r="I88" s="90">
        <f>ROUND(E88*F88,2)</f>
        <v>0</v>
      </c>
      <c r="J88" s="89"/>
      <c r="K88" s="89"/>
      <c r="L88" s="89"/>
      <c r="M88" s="89"/>
      <c r="N88" s="91"/>
      <c r="O88" s="97"/>
    </row>
    <row r="89" spans="1:15" s="63" customFormat="1" ht="15.75" thickBot="1" x14ac:dyDescent="0.3">
      <c r="A89" s="12"/>
      <c r="B89" s="12"/>
      <c r="C89" s="87" t="s">
        <v>20</v>
      </c>
      <c r="D89" s="59" t="s">
        <v>21</v>
      </c>
      <c r="E89" s="59">
        <v>0</v>
      </c>
      <c r="F89" s="18">
        <f>6.28*2.2795</f>
        <v>14.31526</v>
      </c>
      <c r="G89" s="89"/>
      <c r="H89" s="89"/>
      <c r="I89" s="90">
        <f>ROUND(E89*F89,2)</f>
        <v>0</v>
      </c>
      <c r="J89" s="89"/>
      <c r="K89" s="89"/>
      <c r="L89" s="89"/>
      <c r="M89" s="89"/>
      <c r="N89" s="91"/>
      <c r="O89" s="97"/>
    </row>
    <row r="90" spans="1:15" s="63" customFormat="1" ht="15.75" thickBot="1" x14ac:dyDescent="0.3">
      <c r="A90" s="12"/>
      <c r="B90" s="12" t="s">
        <v>30</v>
      </c>
      <c r="C90" s="87" t="str">
        <f>C87</f>
        <v>Patch Cord RJ45-RJ45, CAT¨6 - 3,0m</v>
      </c>
      <c r="D90" s="59" t="s">
        <v>12</v>
      </c>
      <c r="E90" s="59">
        <v>1</v>
      </c>
      <c r="F90" s="18">
        <v>24.96</v>
      </c>
      <c r="G90" s="89"/>
      <c r="H90" s="90">
        <f>ROUND(E90*F90,2)</f>
        <v>24.96</v>
      </c>
      <c r="I90" s="89"/>
      <c r="J90" s="89"/>
      <c r="K90" s="89"/>
      <c r="L90" s="89"/>
      <c r="M90" s="89"/>
      <c r="N90" s="91"/>
      <c r="O90" s="97"/>
    </row>
    <row r="91" spans="1:15" s="63" customFormat="1" ht="15.75" thickBot="1" x14ac:dyDescent="0.3">
      <c r="A91" s="12"/>
      <c r="B91" s="12"/>
      <c r="C91" s="47"/>
      <c r="D91" s="59"/>
      <c r="E91" s="59"/>
      <c r="F91" s="59"/>
      <c r="G91" s="19"/>
      <c r="H91" s="19"/>
      <c r="I91" s="19"/>
      <c r="J91" s="19"/>
      <c r="K91" s="19"/>
      <c r="L91" s="19"/>
      <c r="M91" s="19"/>
      <c r="N91" s="19"/>
      <c r="O91" s="97"/>
    </row>
    <row r="92" spans="1:15" s="63" customFormat="1" ht="30.75" thickBot="1" x14ac:dyDescent="0.3">
      <c r="A92" s="20" t="s">
        <v>31</v>
      </c>
      <c r="B92" s="20"/>
      <c r="C92" s="21" t="s">
        <v>73</v>
      </c>
      <c r="D92" s="22" t="s">
        <v>11</v>
      </c>
      <c r="E92" s="22"/>
      <c r="F92" s="22"/>
      <c r="G92" s="24">
        <v>1364</v>
      </c>
      <c r="H92" s="25">
        <f>H95</f>
        <v>2</v>
      </c>
      <c r="I92" s="25">
        <f>I93+I94</f>
        <v>2.5300000000000002</v>
      </c>
      <c r="J92" s="25">
        <f>G92*H92</f>
        <v>2728</v>
      </c>
      <c r="K92" s="25">
        <f>G92*I92</f>
        <v>3450.9200000000005</v>
      </c>
      <c r="L92" s="25">
        <f>J92+K92</f>
        <v>6178.92</v>
      </c>
      <c r="M92" s="25">
        <f>L92*$M$10</f>
        <v>1655.9505600000002</v>
      </c>
      <c r="N92" s="25">
        <f>L92+M92</f>
        <v>7834.8705600000003</v>
      </c>
      <c r="O92" s="97"/>
    </row>
    <row r="93" spans="1:15" s="63" customFormat="1" ht="15.75" thickBot="1" x14ac:dyDescent="0.3">
      <c r="A93" s="12"/>
      <c r="B93" s="12"/>
      <c r="C93" s="87" t="s">
        <v>22</v>
      </c>
      <c r="D93" s="59" t="s">
        <v>21</v>
      </c>
      <c r="E93" s="59">
        <v>0.1</v>
      </c>
      <c r="F93" s="18">
        <f>4.82*2.2795</f>
        <v>10.987190000000002</v>
      </c>
      <c r="G93" s="89"/>
      <c r="H93" s="90"/>
      <c r="I93" s="90">
        <f>ROUND(E93*F93,2)</f>
        <v>1.1000000000000001</v>
      </c>
      <c r="J93" s="89"/>
      <c r="K93" s="89"/>
      <c r="L93" s="89"/>
      <c r="M93" s="89"/>
      <c r="N93" s="91"/>
      <c r="O93" s="97"/>
    </row>
    <row r="94" spans="1:15" s="63" customFormat="1" ht="15.75" thickBot="1" x14ac:dyDescent="0.3">
      <c r="A94" s="12"/>
      <c r="B94" s="12"/>
      <c r="C94" s="87" t="s">
        <v>20</v>
      </c>
      <c r="D94" s="59" t="s">
        <v>21</v>
      </c>
      <c r="E94" s="59">
        <v>0.1</v>
      </c>
      <c r="F94" s="18">
        <f>6.28*2.2795</f>
        <v>14.31526</v>
      </c>
      <c r="G94" s="89"/>
      <c r="H94" s="89"/>
      <c r="I94" s="90">
        <f>ROUND(E94*F94,2)</f>
        <v>1.43</v>
      </c>
      <c r="J94" s="89"/>
      <c r="K94" s="89"/>
      <c r="L94" s="89"/>
      <c r="M94" s="89"/>
      <c r="N94" s="91"/>
      <c r="O94" s="97"/>
    </row>
    <row r="95" spans="1:15" s="63" customFormat="1" ht="30.75" thickBot="1" x14ac:dyDescent="0.3">
      <c r="A95" s="12"/>
      <c r="B95" s="12" t="s">
        <v>30</v>
      </c>
      <c r="C95" s="87" t="str">
        <f>C92</f>
        <v>Cabo cat-6 GIGALAN U/UTP 23AWGX4P CAT.6 CM VM RoHS - 23400044 - ref. Furukawa ou equivalente técnico (cabeamento estruturado)</v>
      </c>
      <c r="D95" s="59" t="s">
        <v>12</v>
      </c>
      <c r="E95" s="59">
        <v>1.05</v>
      </c>
      <c r="F95" s="18">
        <v>1.9</v>
      </c>
      <c r="G95" s="89"/>
      <c r="H95" s="90">
        <f>ROUND(E95*F95,2)</f>
        <v>2</v>
      </c>
      <c r="I95" s="89"/>
      <c r="J95" s="89"/>
      <c r="K95" s="89"/>
      <c r="L95" s="89"/>
      <c r="M95" s="89"/>
      <c r="N95" s="91"/>
      <c r="O95" s="97"/>
    </row>
    <row r="96" spans="1:15" s="63" customFormat="1" ht="26.25" customHeight="1" thickBot="1" x14ac:dyDescent="0.3">
      <c r="A96" s="12"/>
      <c r="B96" s="12"/>
      <c r="C96" s="12"/>
      <c r="D96" s="59"/>
      <c r="E96" s="59"/>
      <c r="F96" s="59"/>
      <c r="G96" s="19"/>
      <c r="H96" s="19"/>
      <c r="I96" s="19"/>
      <c r="J96" s="19"/>
      <c r="K96" s="19"/>
      <c r="L96" s="19"/>
      <c r="M96" s="19"/>
      <c r="N96" s="19"/>
      <c r="O96" s="97"/>
    </row>
    <row r="97" spans="1:15" s="63" customFormat="1" ht="30.75" thickBot="1" x14ac:dyDescent="0.3">
      <c r="A97" s="20"/>
      <c r="B97" s="20"/>
      <c r="C97" s="21" t="s">
        <v>54</v>
      </c>
      <c r="D97" s="22" t="s">
        <v>12</v>
      </c>
      <c r="E97" s="22"/>
      <c r="F97" s="22"/>
      <c r="G97" s="24">
        <v>56</v>
      </c>
      <c r="H97" s="25">
        <f>H100</f>
        <v>0</v>
      </c>
      <c r="I97" s="25">
        <f>I98+I99</f>
        <v>12.65</v>
      </c>
      <c r="J97" s="25">
        <f>G97*H97</f>
        <v>0</v>
      </c>
      <c r="K97" s="25">
        <f>G97*I97</f>
        <v>708.4</v>
      </c>
      <c r="L97" s="25">
        <f>J97+K97</f>
        <v>708.4</v>
      </c>
      <c r="M97" s="25">
        <f>L97*$M$10</f>
        <v>189.85120000000001</v>
      </c>
      <c r="N97" s="25">
        <f>L97+M97</f>
        <v>898.25119999999993</v>
      </c>
      <c r="O97" s="97"/>
    </row>
    <row r="98" spans="1:15" s="63" customFormat="1" ht="15.75" thickBot="1" x14ac:dyDescent="0.3">
      <c r="A98" s="12"/>
      <c r="B98" s="12"/>
      <c r="C98" s="87" t="s">
        <v>22</v>
      </c>
      <c r="D98" s="59" t="s">
        <v>21</v>
      </c>
      <c r="E98" s="59">
        <v>0.5</v>
      </c>
      <c r="F98" s="18">
        <f>4.82*2.2795</f>
        <v>10.987190000000002</v>
      </c>
      <c r="G98" s="89"/>
      <c r="H98" s="90"/>
      <c r="I98" s="90">
        <f>ROUND(E98*F98,2)</f>
        <v>5.49</v>
      </c>
      <c r="J98" s="89"/>
      <c r="K98" s="89"/>
      <c r="L98" s="89"/>
      <c r="M98" s="89"/>
      <c r="N98" s="91"/>
      <c r="O98" s="97"/>
    </row>
    <row r="99" spans="1:15" s="63" customFormat="1" ht="15.75" thickBot="1" x14ac:dyDescent="0.3">
      <c r="A99" s="12"/>
      <c r="B99" s="12"/>
      <c r="C99" s="87" t="s">
        <v>20</v>
      </c>
      <c r="D99" s="59" t="s">
        <v>21</v>
      </c>
      <c r="E99" s="59">
        <v>0.5</v>
      </c>
      <c r="F99" s="18">
        <f>6.28*2.2795</f>
        <v>14.31526</v>
      </c>
      <c r="G99" s="89"/>
      <c r="H99" s="89"/>
      <c r="I99" s="90">
        <f>ROUND(E99*F99,2)</f>
        <v>7.16</v>
      </c>
      <c r="J99" s="89"/>
      <c r="K99" s="89"/>
      <c r="L99" s="89"/>
      <c r="M99" s="89"/>
      <c r="N99" s="91"/>
      <c r="O99" s="97"/>
    </row>
    <row r="100" spans="1:15" s="63" customFormat="1" ht="30.75" thickBot="1" x14ac:dyDescent="0.3">
      <c r="A100" s="12"/>
      <c r="B100" s="12"/>
      <c r="C100" s="87" t="str">
        <f>C97</f>
        <v>Certificação de ponto lógico, com emissão de relatório, ART e assinatura do eng responsável, impresso.</v>
      </c>
      <c r="D100" s="59" t="s">
        <v>12</v>
      </c>
      <c r="E100" s="59">
        <v>1</v>
      </c>
      <c r="F100" s="18">
        <v>0</v>
      </c>
      <c r="G100" s="89"/>
      <c r="H100" s="90">
        <f>ROUND(E100*F100,2)</f>
        <v>0</v>
      </c>
      <c r="I100" s="89"/>
      <c r="J100" s="89"/>
      <c r="K100" s="89"/>
      <c r="L100" s="89"/>
      <c r="M100" s="89"/>
      <c r="N100" s="91"/>
      <c r="O100" s="97"/>
    </row>
    <row r="101" spans="1:15" s="63" customFormat="1" ht="15.75" thickBot="1" x14ac:dyDescent="0.3">
      <c r="A101" s="12"/>
      <c r="B101" s="12"/>
      <c r="C101" s="47"/>
      <c r="D101" s="59"/>
      <c r="E101" s="59"/>
      <c r="F101" s="59"/>
      <c r="G101" s="19"/>
      <c r="H101" s="19"/>
      <c r="I101" s="19"/>
      <c r="J101" s="19"/>
      <c r="K101" s="19"/>
      <c r="L101" s="19"/>
      <c r="M101" s="19"/>
      <c r="N101" s="19"/>
      <c r="O101" s="97"/>
    </row>
    <row r="102" spans="1:15" s="63" customFormat="1" ht="30.75" thickBot="1" x14ac:dyDescent="0.3">
      <c r="A102" s="20" t="s">
        <v>31</v>
      </c>
      <c r="B102" s="20"/>
      <c r="C102" s="21" t="s">
        <v>72</v>
      </c>
      <c r="D102" s="22" t="s">
        <v>12</v>
      </c>
      <c r="E102" s="22"/>
      <c r="F102" s="22"/>
      <c r="G102" s="24">
        <v>56</v>
      </c>
      <c r="H102" s="25">
        <f>H105</f>
        <v>21.36</v>
      </c>
      <c r="I102" s="25">
        <f>I103+I104</f>
        <v>3.04</v>
      </c>
      <c r="J102" s="25">
        <f>G102*H102</f>
        <v>1196.1599999999999</v>
      </c>
      <c r="K102" s="25">
        <f>G102*I102</f>
        <v>170.24</v>
      </c>
      <c r="L102" s="25">
        <f>J102+K102</f>
        <v>1366.3999999999999</v>
      </c>
      <c r="M102" s="25">
        <f>L102*$M$10</f>
        <v>366.1952</v>
      </c>
      <c r="N102" s="25">
        <f>L102+M102</f>
        <v>1732.5951999999997</v>
      </c>
      <c r="O102" s="97"/>
    </row>
    <row r="103" spans="1:15" s="63" customFormat="1" ht="15.75" thickBot="1" x14ac:dyDescent="0.3">
      <c r="A103" s="12"/>
      <c r="B103" s="12"/>
      <c r="C103" s="87" t="s">
        <v>22</v>
      </c>
      <c r="D103" s="59" t="s">
        <v>21</v>
      </c>
      <c r="E103" s="59">
        <v>0.12</v>
      </c>
      <c r="F103" s="18">
        <f>4.82*2.2795</f>
        <v>10.987190000000002</v>
      </c>
      <c r="G103" s="89"/>
      <c r="H103" s="90"/>
      <c r="I103" s="90">
        <f>ROUND(E103*F103,2)</f>
        <v>1.32</v>
      </c>
      <c r="J103" s="89"/>
      <c r="K103" s="89"/>
      <c r="L103" s="89"/>
      <c r="M103" s="89"/>
      <c r="N103" s="91"/>
      <c r="O103" s="97"/>
    </row>
    <row r="104" spans="1:15" s="63" customFormat="1" ht="15.75" thickBot="1" x14ac:dyDescent="0.3">
      <c r="A104" s="12"/>
      <c r="B104" s="12"/>
      <c r="C104" s="87" t="s">
        <v>20</v>
      </c>
      <c r="D104" s="59" t="s">
        <v>21</v>
      </c>
      <c r="E104" s="59">
        <v>0.12</v>
      </c>
      <c r="F104" s="18">
        <f>6.28*2.2795</f>
        <v>14.31526</v>
      </c>
      <c r="G104" s="89"/>
      <c r="H104" s="89"/>
      <c r="I104" s="90">
        <f>ROUND(E104*F104,2)</f>
        <v>1.72</v>
      </c>
      <c r="J104" s="89"/>
      <c r="K104" s="89"/>
      <c r="L104" s="89"/>
      <c r="M104" s="89"/>
      <c r="N104" s="91"/>
      <c r="O104" s="97"/>
    </row>
    <row r="105" spans="1:15" s="63" customFormat="1" ht="30.75" thickBot="1" x14ac:dyDescent="0.3">
      <c r="A105" s="12"/>
      <c r="B105" s="12" t="s">
        <v>30</v>
      </c>
      <c r="C105" s="87" t="str">
        <f>C102</f>
        <v>Tomada  Keystone RJ45 categoria 6 - GIGALAN CAT.6 PREMIUM - BG 35060602 - FURUKAWA ou similar</v>
      </c>
      <c r="D105" s="59" t="s">
        <v>12</v>
      </c>
      <c r="E105" s="59">
        <v>1</v>
      </c>
      <c r="F105" s="18">
        <v>21.36</v>
      </c>
      <c r="G105" s="89"/>
      <c r="H105" s="90">
        <f>ROUND(E105*F105,2)</f>
        <v>21.36</v>
      </c>
      <c r="I105" s="89"/>
      <c r="J105" s="89"/>
      <c r="K105" s="89"/>
      <c r="L105" s="89"/>
      <c r="M105" s="89"/>
      <c r="N105" s="91"/>
      <c r="O105" s="97"/>
    </row>
    <row r="106" spans="1:15" s="63" customFormat="1" ht="15.75" thickBot="1" x14ac:dyDescent="0.3">
      <c r="A106" s="12"/>
      <c r="B106" s="12"/>
      <c r="C106" s="12"/>
      <c r="D106" s="12"/>
      <c r="E106" s="12"/>
      <c r="F106" s="12"/>
      <c r="G106" s="19"/>
      <c r="H106" s="19"/>
      <c r="I106" s="19"/>
      <c r="J106" s="19"/>
      <c r="K106" s="19"/>
      <c r="L106" s="19"/>
      <c r="M106" s="19"/>
      <c r="N106" s="19"/>
      <c r="O106" s="97"/>
    </row>
    <row r="107" spans="1:15" s="63" customFormat="1" ht="15.75" thickBot="1" x14ac:dyDescent="0.3">
      <c r="A107" s="8"/>
      <c r="B107" s="8"/>
      <c r="C107" s="66" t="s">
        <v>109</v>
      </c>
      <c r="D107" s="9"/>
      <c r="E107" s="9"/>
      <c r="F107" s="9"/>
      <c r="G107" s="92"/>
      <c r="H107" s="48"/>
      <c r="I107" s="10"/>
      <c r="J107" s="49">
        <f t="shared" ref="J107:M107" si="6">J108+J113+J118+J123+J128+J133+J138+J144+J149+J154+J159+J164</f>
        <v>6183.2100000000009</v>
      </c>
      <c r="K107" s="49">
        <f t="shared" si="6"/>
        <v>1271.48</v>
      </c>
      <c r="L107" s="49">
        <f t="shared" si="6"/>
        <v>7454.69</v>
      </c>
      <c r="M107" s="49">
        <f t="shared" si="6"/>
        <v>1997.8569200000002</v>
      </c>
      <c r="N107" s="58">
        <f>N108+N113+N118+N123+N128+N133+N138+N144+N149+N154+N159+N164</f>
        <v>9452.5469200000007</v>
      </c>
      <c r="O107" s="97"/>
    </row>
    <row r="108" spans="1:15" s="63" customFormat="1" ht="30.75" thickBot="1" x14ac:dyDescent="0.3">
      <c r="A108" s="20" t="s">
        <v>31</v>
      </c>
      <c r="B108" s="20"/>
      <c r="C108" s="21" t="s">
        <v>58</v>
      </c>
      <c r="D108" s="22" t="s">
        <v>11</v>
      </c>
      <c r="E108" s="22"/>
      <c r="F108" s="22"/>
      <c r="G108" s="24">
        <v>48</v>
      </c>
      <c r="H108" s="25">
        <f>H111</f>
        <v>40.32</v>
      </c>
      <c r="I108" s="25">
        <f>I109+I110</f>
        <v>3.04</v>
      </c>
      <c r="J108" s="25">
        <f>G108*H108</f>
        <v>1935.3600000000001</v>
      </c>
      <c r="K108" s="25">
        <f>G108*I108</f>
        <v>145.92000000000002</v>
      </c>
      <c r="L108" s="25">
        <f>J108+K108</f>
        <v>2081.2800000000002</v>
      </c>
      <c r="M108" s="25">
        <f>L108*$M$10</f>
        <v>557.78304000000014</v>
      </c>
      <c r="N108" s="25">
        <f>L108+M108</f>
        <v>2639.0630400000005</v>
      </c>
      <c r="O108" s="97"/>
    </row>
    <row r="109" spans="1:15" s="63" customFormat="1" ht="15.75" thickBot="1" x14ac:dyDescent="0.3">
      <c r="A109" s="12"/>
      <c r="B109" s="12"/>
      <c r="C109" s="87" t="s">
        <v>22</v>
      </c>
      <c r="D109" s="59" t="s">
        <v>21</v>
      </c>
      <c r="E109" s="59">
        <v>0.12</v>
      </c>
      <c r="F109" s="18">
        <f>4.82*2.2795</f>
        <v>10.987190000000002</v>
      </c>
      <c r="G109" s="89"/>
      <c r="H109" s="90"/>
      <c r="I109" s="90">
        <f>ROUND(E109*F109,2)</f>
        <v>1.32</v>
      </c>
      <c r="J109" s="89"/>
      <c r="K109" s="89"/>
      <c r="L109" s="89"/>
      <c r="M109" s="89"/>
      <c r="N109" s="91"/>
      <c r="O109" s="97"/>
    </row>
    <row r="110" spans="1:15" s="63" customFormat="1" ht="15.75" thickBot="1" x14ac:dyDescent="0.3">
      <c r="A110" s="12"/>
      <c r="B110" s="12"/>
      <c r="C110" s="87" t="s">
        <v>20</v>
      </c>
      <c r="D110" s="59" t="s">
        <v>21</v>
      </c>
      <c r="E110" s="59">
        <v>0.12</v>
      </c>
      <c r="F110" s="18">
        <f>6.28*2.2795</f>
        <v>14.31526</v>
      </c>
      <c r="G110" s="89"/>
      <c r="H110" s="89"/>
      <c r="I110" s="90">
        <f>ROUND(E110*F110,2)</f>
        <v>1.72</v>
      </c>
      <c r="J110" s="89"/>
      <c r="K110" s="89"/>
      <c r="L110" s="89"/>
      <c r="M110" s="89"/>
      <c r="N110" s="91"/>
      <c r="O110" s="97"/>
    </row>
    <row r="111" spans="1:15" s="63" customFormat="1" ht="30.75" thickBot="1" x14ac:dyDescent="0.3">
      <c r="A111" s="12"/>
      <c r="B111" s="12" t="s">
        <v>37</v>
      </c>
      <c r="C111" s="87" t="str">
        <f>C108</f>
        <v>Canaleta tipo Perfil duplo 25 "D", cor branca, - com tampa lisa ref.: DT 12241.00, incluido tampa arremate DT 15140.00</v>
      </c>
      <c r="D111" s="59" t="s">
        <v>11</v>
      </c>
      <c r="E111" s="59">
        <v>1</v>
      </c>
      <c r="F111" s="4">
        <v>40.32</v>
      </c>
      <c r="G111" s="89"/>
      <c r="H111" s="90">
        <f>ROUND(E111*F111,2)</f>
        <v>40.32</v>
      </c>
      <c r="I111" s="89"/>
      <c r="J111" s="89"/>
      <c r="K111" s="89"/>
      <c r="L111" s="89"/>
      <c r="M111" s="89"/>
      <c r="N111" s="91"/>
      <c r="O111" s="97"/>
    </row>
    <row r="112" spans="1:15" s="63" customFormat="1" ht="15.75" thickBot="1" x14ac:dyDescent="0.3">
      <c r="A112" s="12"/>
      <c r="B112" s="12"/>
      <c r="C112" s="47"/>
      <c r="D112" s="59"/>
      <c r="E112" s="59"/>
      <c r="F112" s="59"/>
      <c r="G112" s="19"/>
      <c r="H112" s="5"/>
      <c r="I112" s="5"/>
      <c r="J112" s="5"/>
      <c r="K112" s="5"/>
      <c r="L112" s="5"/>
      <c r="M112" s="5"/>
      <c r="N112" s="5"/>
      <c r="O112" s="97"/>
    </row>
    <row r="113" spans="1:15" s="63" customFormat="1" ht="30.75" thickBot="1" x14ac:dyDescent="0.3">
      <c r="A113" s="20" t="s">
        <v>31</v>
      </c>
      <c r="B113" s="20"/>
      <c r="C113" s="21" t="s">
        <v>59</v>
      </c>
      <c r="D113" s="22" t="s">
        <v>0</v>
      </c>
      <c r="E113" s="22"/>
      <c r="F113" s="22"/>
      <c r="G113" s="24">
        <v>7</v>
      </c>
      <c r="H113" s="25">
        <f>H116</f>
        <v>36.35</v>
      </c>
      <c r="I113" s="25">
        <f>I114+I115</f>
        <v>3.04</v>
      </c>
      <c r="J113" s="25">
        <f>G113*H113</f>
        <v>254.45000000000002</v>
      </c>
      <c r="K113" s="25">
        <f>G113*I113</f>
        <v>21.28</v>
      </c>
      <c r="L113" s="25">
        <f>J113+K113</f>
        <v>275.73</v>
      </c>
      <c r="M113" s="25">
        <f>L113*$M$10</f>
        <v>73.895640000000014</v>
      </c>
      <c r="N113" s="25">
        <f>L113+M113</f>
        <v>349.62564000000003</v>
      </c>
      <c r="O113" s="97"/>
    </row>
    <row r="114" spans="1:15" s="63" customFormat="1" ht="15.75" thickBot="1" x14ac:dyDescent="0.3">
      <c r="A114" s="12"/>
      <c r="B114" s="12"/>
      <c r="C114" s="87" t="s">
        <v>22</v>
      </c>
      <c r="D114" s="59" t="s">
        <v>21</v>
      </c>
      <c r="E114" s="59">
        <v>0.12</v>
      </c>
      <c r="F114" s="18">
        <f>4.82*2.2795</f>
        <v>10.987190000000002</v>
      </c>
      <c r="G114" s="89"/>
      <c r="H114" s="90"/>
      <c r="I114" s="90">
        <f>ROUND(E114*F114,2)</f>
        <v>1.32</v>
      </c>
      <c r="J114" s="89"/>
      <c r="K114" s="89"/>
      <c r="L114" s="89"/>
      <c r="M114" s="89"/>
      <c r="N114" s="91"/>
      <c r="O114" s="97"/>
    </row>
    <row r="115" spans="1:15" s="63" customFormat="1" ht="15.75" thickBot="1" x14ac:dyDescent="0.3">
      <c r="A115" s="12"/>
      <c r="B115" s="12"/>
      <c r="C115" s="87" t="s">
        <v>20</v>
      </c>
      <c r="D115" s="59" t="s">
        <v>21</v>
      </c>
      <c r="E115" s="59">
        <v>0.12</v>
      </c>
      <c r="F115" s="18">
        <f>6.28*2.2795</f>
        <v>14.31526</v>
      </c>
      <c r="G115" s="89"/>
      <c r="H115" s="89"/>
      <c r="I115" s="90">
        <f>ROUND(E115*F115,2)</f>
        <v>1.72</v>
      </c>
      <c r="J115" s="89"/>
      <c r="K115" s="89"/>
      <c r="L115" s="89"/>
      <c r="M115" s="89"/>
      <c r="N115" s="91"/>
      <c r="O115" s="97"/>
    </row>
    <row r="116" spans="1:15" s="63" customFormat="1" ht="30.75" thickBot="1" x14ac:dyDescent="0.3">
      <c r="A116" s="12"/>
      <c r="B116" s="12" t="s">
        <v>37</v>
      </c>
      <c r="C116" s="87" t="str">
        <f>C113</f>
        <v>Adaptadores de Canaleta para Eletrodutos 3x1" - ref.: Dutotec DT 47640.00.</v>
      </c>
      <c r="D116" s="59" t="s">
        <v>12</v>
      </c>
      <c r="E116" s="59">
        <v>1</v>
      </c>
      <c r="F116" s="4">
        <v>36.35</v>
      </c>
      <c r="G116" s="89"/>
      <c r="H116" s="90">
        <f>ROUND(E116*F116,2)</f>
        <v>36.35</v>
      </c>
      <c r="I116" s="89"/>
      <c r="J116" s="89"/>
      <c r="K116" s="89"/>
      <c r="L116" s="89"/>
      <c r="M116" s="89"/>
      <c r="N116" s="91"/>
      <c r="O116" s="97"/>
    </row>
    <row r="117" spans="1:15" s="63" customFormat="1" ht="15.75" thickBot="1" x14ac:dyDescent="0.3">
      <c r="A117" s="12"/>
      <c r="B117" s="12"/>
      <c r="C117" s="47"/>
      <c r="D117" s="59"/>
      <c r="E117" s="59"/>
      <c r="F117" s="59"/>
      <c r="G117" s="19"/>
      <c r="H117" s="5"/>
      <c r="I117" s="5"/>
      <c r="J117" s="5"/>
      <c r="K117" s="5"/>
      <c r="L117" s="5"/>
      <c r="M117" s="5"/>
      <c r="N117" s="5"/>
      <c r="O117" s="97"/>
    </row>
    <row r="118" spans="1:15" s="63" customFormat="1" ht="15.75" thickBot="1" x14ac:dyDescent="0.3">
      <c r="A118" s="20" t="s">
        <v>31</v>
      </c>
      <c r="B118" s="20"/>
      <c r="C118" s="21" t="s">
        <v>60</v>
      </c>
      <c r="D118" s="22" t="s">
        <v>0</v>
      </c>
      <c r="E118" s="22"/>
      <c r="F118" s="22"/>
      <c r="G118" s="24">
        <v>7</v>
      </c>
      <c r="H118" s="25">
        <f>H121</f>
        <v>69.900000000000006</v>
      </c>
      <c r="I118" s="25">
        <f>I119+I120</f>
        <v>3.04</v>
      </c>
      <c r="J118" s="25">
        <f>G118*H118</f>
        <v>489.30000000000007</v>
      </c>
      <c r="K118" s="25">
        <f>G118*I118</f>
        <v>21.28</v>
      </c>
      <c r="L118" s="25">
        <f>J118+K118</f>
        <v>510.58000000000004</v>
      </c>
      <c r="M118" s="25">
        <f>L118*$M$10</f>
        <v>136.83544000000001</v>
      </c>
      <c r="N118" s="25">
        <f>L118+M118</f>
        <v>647.41543999999999</v>
      </c>
      <c r="O118" s="97"/>
    </row>
    <row r="119" spans="1:15" s="63" customFormat="1" ht="15.75" thickBot="1" x14ac:dyDescent="0.3">
      <c r="A119" s="12"/>
      <c r="B119" s="12"/>
      <c r="C119" s="87" t="s">
        <v>22</v>
      </c>
      <c r="D119" s="59" t="s">
        <v>21</v>
      </c>
      <c r="E119" s="59">
        <v>0.12</v>
      </c>
      <c r="F119" s="18">
        <f>4.82*2.2795</f>
        <v>10.987190000000002</v>
      </c>
      <c r="G119" s="89"/>
      <c r="H119" s="90"/>
      <c r="I119" s="90">
        <f>ROUND(E119*F119,2)</f>
        <v>1.32</v>
      </c>
      <c r="J119" s="89"/>
      <c r="K119" s="89"/>
      <c r="L119" s="89"/>
      <c r="M119" s="89"/>
      <c r="N119" s="91"/>
      <c r="O119" s="97"/>
    </row>
    <row r="120" spans="1:15" s="63" customFormat="1" ht="15.75" thickBot="1" x14ac:dyDescent="0.3">
      <c r="A120" s="12"/>
      <c r="B120" s="12"/>
      <c r="C120" s="87" t="s">
        <v>20</v>
      </c>
      <c r="D120" s="59" t="s">
        <v>21</v>
      </c>
      <c r="E120" s="59">
        <v>0.12</v>
      </c>
      <c r="F120" s="18">
        <f>6.28*2.2795</f>
        <v>14.31526</v>
      </c>
      <c r="G120" s="89"/>
      <c r="H120" s="89"/>
      <c r="I120" s="90">
        <f>ROUND(E120*F120,2)</f>
        <v>1.72</v>
      </c>
      <c r="J120" s="89"/>
      <c r="K120" s="89"/>
      <c r="L120" s="89"/>
      <c r="M120" s="89"/>
      <c r="N120" s="91"/>
      <c r="O120" s="97"/>
    </row>
    <row r="121" spans="1:15" s="63" customFormat="1" ht="15.75" thickBot="1" x14ac:dyDescent="0.3">
      <c r="A121" s="12"/>
      <c r="B121" s="12" t="s">
        <v>37</v>
      </c>
      <c r="C121" s="87" t="str">
        <f>C118</f>
        <v>Curva horizontal para canaletas 73x25 - Branco - ref. DT38640.30</v>
      </c>
      <c r="D121" s="59" t="s">
        <v>12</v>
      </c>
      <c r="E121" s="59">
        <v>1</v>
      </c>
      <c r="F121" s="4">
        <v>69.900000000000006</v>
      </c>
      <c r="G121" s="89"/>
      <c r="H121" s="90">
        <f>ROUND(E121*F121,2)</f>
        <v>69.900000000000006</v>
      </c>
      <c r="I121" s="89"/>
      <c r="J121" s="89"/>
      <c r="K121" s="89"/>
      <c r="L121" s="89"/>
      <c r="M121" s="89"/>
      <c r="N121" s="91"/>
      <c r="O121" s="97"/>
    </row>
    <row r="122" spans="1:15" s="63" customFormat="1" ht="15.75" thickBot="1" x14ac:dyDescent="0.3">
      <c r="A122" s="12"/>
      <c r="B122" s="12"/>
      <c r="C122" s="87"/>
      <c r="D122" s="59"/>
      <c r="E122" s="59"/>
      <c r="F122" s="4"/>
      <c r="G122" s="89"/>
      <c r="H122" s="90"/>
      <c r="I122" s="89"/>
      <c r="J122" s="89"/>
      <c r="K122" s="89"/>
      <c r="L122" s="89"/>
      <c r="M122" s="89"/>
      <c r="N122" s="91"/>
      <c r="O122" s="97"/>
    </row>
    <row r="123" spans="1:15" s="63" customFormat="1" ht="15.75" thickBot="1" x14ac:dyDescent="0.3">
      <c r="A123" s="20" t="s">
        <v>31</v>
      </c>
      <c r="B123" s="20"/>
      <c r="C123" s="21" t="s">
        <v>61</v>
      </c>
      <c r="D123" s="22" t="s">
        <v>0</v>
      </c>
      <c r="E123" s="22"/>
      <c r="F123" s="22"/>
      <c r="G123" s="24">
        <v>1</v>
      </c>
      <c r="H123" s="25">
        <f>H126</f>
        <v>69.900000000000006</v>
      </c>
      <c r="I123" s="25">
        <f>I124+I125</f>
        <v>3.04</v>
      </c>
      <c r="J123" s="25">
        <f>G123*H123</f>
        <v>69.900000000000006</v>
      </c>
      <c r="K123" s="25">
        <f>G123*I123</f>
        <v>3.04</v>
      </c>
      <c r="L123" s="25">
        <f>J123+K123</f>
        <v>72.940000000000012</v>
      </c>
      <c r="M123" s="25">
        <f>L123*$M$10</f>
        <v>19.547920000000005</v>
      </c>
      <c r="N123" s="25">
        <f>L123+M123</f>
        <v>92.487920000000017</v>
      </c>
      <c r="O123" s="97"/>
    </row>
    <row r="124" spans="1:15" s="63" customFormat="1" ht="15.75" thickBot="1" x14ac:dyDescent="0.3">
      <c r="A124" s="12"/>
      <c r="B124" s="12"/>
      <c r="C124" s="87" t="s">
        <v>22</v>
      </c>
      <c r="D124" s="59" t="s">
        <v>21</v>
      </c>
      <c r="E124" s="59">
        <v>0.12</v>
      </c>
      <c r="F124" s="18">
        <f>4.82*2.2795</f>
        <v>10.987190000000002</v>
      </c>
      <c r="G124" s="89"/>
      <c r="H124" s="90"/>
      <c r="I124" s="90">
        <f>ROUND(E124*F124,2)</f>
        <v>1.32</v>
      </c>
      <c r="J124" s="89"/>
      <c r="K124" s="89"/>
      <c r="L124" s="89"/>
      <c r="M124" s="89"/>
      <c r="N124" s="91"/>
      <c r="O124" s="97"/>
    </row>
    <row r="125" spans="1:15" s="63" customFormat="1" ht="15.75" thickBot="1" x14ac:dyDescent="0.3">
      <c r="A125" s="12"/>
      <c r="B125" s="12"/>
      <c r="C125" s="87" t="s">
        <v>20</v>
      </c>
      <c r="D125" s="59" t="s">
        <v>21</v>
      </c>
      <c r="E125" s="59">
        <v>0.12</v>
      </c>
      <c r="F125" s="18">
        <f>6.28*2.2795</f>
        <v>14.31526</v>
      </c>
      <c r="G125" s="89"/>
      <c r="H125" s="89"/>
      <c r="I125" s="90">
        <f>ROUND(E125*F125,2)</f>
        <v>1.72</v>
      </c>
      <c r="J125" s="89"/>
      <c r="K125" s="89"/>
      <c r="L125" s="89"/>
      <c r="M125" s="89"/>
      <c r="N125" s="91"/>
      <c r="O125" s="97"/>
    </row>
    <row r="126" spans="1:15" s="63" customFormat="1" ht="15.75" thickBot="1" x14ac:dyDescent="0.3">
      <c r="A126" s="12"/>
      <c r="B126" s="12" t="s">
        <v>37</v>
      </c>
      <c r="C126" s="87" t="str">
        <f>C123</f>
        <v>Curva vertical 90º interna r=30cm - Standard - Branco  ref. DT38040.30</v>
      </c>
      <c r="D126" s="59" t="s">
        <v>12</v>
      </c>
      <c r="E126" s="59">
        <v>1</v>
      </c>
      <c r="F126" s="4">
        <v>69.900000000000006</v>
      </c>
      <c r="G126" s="89"/>
      <c r="H126" s="90">
        <f>ROUND(E126*F126,2)</f>
        <v>69.900000000000006</v>
      </c>
      <c r="I126" s="89"/>
      <c r="J126" s="89"/>
      <c r="K126" s="89"/>
      <c r="L126" s="89"/>
      <c r="M126" s="89"/>
      <c r="N126" s="91"/>
      <c r="O126" s="97"/>
    </row>
    <row r="127" spans="1:15" s="63" customFormat="1" ht="15.75" thickBot="1" x14ac:dyDescent="0.3">
      <c r="A127" s="12"/>
      <c r="B127" s="12"/>
      <c r="C127" s="47"/>
      <c r="D127" s="59"/>
      <c r="E127" s="59"/>
      <c r="F127" s="59"/>
      <c r="G127" s="19"/>
      <c r="H127" s="5"/>
      <c r="I127" s="5"/>
      <c r="J127" s="5"/>
      <c r="K127" s="5"/>
      <c r="L127" s="5"/>
      <c r="M127" s="5"/>
      <c r="N127" s="5"/>
      <c r="O127" s="97"/>
    </row>
    <row r="128" spans="1:15" s="63" customFormat="1" ht="15.75" thickBot="1" x14ac:dyDescent="0.3">
      <c r="A128" s="20" t="s">
        <v>31</v>
      </c>
      <c r="B128" s="20"/>
      <c r="C128" s="21" t="s">
        <v>62</v>
      </c>
      <c r="D128" s="22" t="s">
        <v>0</v>
      </c>
      <c r="E128" s="22"/>
      <c r="F128" s="22"/>
      <c r="G128" s="24">
        <v>1</v>
      </c>
      <c r="H128" s="25">
        <f>H131</f>
        <v>69.900000000000006</v>
      </c>
      <c r="I128" s="25">
        <f>I129+I130</f>
        <v>3.04</v>
      </c>
      <c r="J128" s="25">
        <f>G128*H128</f>
        <v>69.900000000000006</v>
      </c>
      <c r="K128" s="25">
        <f>G128*I128</f>
        <v>3.04</v>
      </c>
      <c r="L128" s="25">
        <f>J128+K128</f>
        <v>72.940000000000012</v>
      </c>
      <c r="M128" s="25">
        <f>L128*$M$10</f>
        <v>19.547920000000005</v>
      </c>
      <c r="N128" s="25">
        <f>L128+M128</f>
        <v>92.487920000000017</v>
      </c>
      <c r="O128" s="97"/>
    </row>
    <row r="129" spans="1:15" s="63" customFormat="1" ht="15.75" thickBot="1" x14ac:dyDescent="0.3">
      <c r="A129" s="12"/>
      <c r="B129" s="12"/>
      <c r="C129" s="87" t="s">
        <v>22</v>
      </c>
      <c r="D129" s="59" t="s">
        <v>21</v>
      </c>
      <c r="E129" s="59">
        <v>0.12</v>
      </c>
      <c r="F129" s="18">
        <f>4.82*2.2795</f>
        <v>10.987190000000002</v>
      </c>
      <c r="G129" s="89"/>
      <c r="H129" s="90"/>
      <c r="I129" s="90">
        <f>ROUND(E129*F129,2)</f>
        <v>1.32</v>
      </c>
      <c r="J129" s="89"/>
      <c r="K129" s="89"/>
      <c r="L129" s="89"/>
      <c r="M129" s="89"/>
      <c r="N129" s="91"/>
      <c r="O129" s="97"/>
    </row>
    <row r="130" spans="1:15" s="63" customFormat="1" ht="15.75" thickBot="1" x14ac:dyDescent="0.3">
      <c r="A130" s="12"/>
      <c r="B130" s="12"/>
      <c r="C130" s="87" t="s">
        <v>20</v>
      </c>
      <c r="D130" s="59" t="s">
        <v>21</v>
      </c>
      <c r="E130" s="59">
        <v>0.12</v>
      </c>
      <c r="F130" s="18">
        <f>6.28*2.2795</f>
        <v>14.31526</v>
      </c>
      <c r="G130" s="89"/>
      <c r="H130" s="89"/>
      <c r="I130" s="90">
        <f>ROUND(E130*F130,2)</f>
        <v>1.72</v>
      </c>
      <c r="J130" s="89"/>
      <c r="K130" s="89"/>
      <c r="L130" s="89"/>
      <c r="M130" s="89"/>
      <c r="N130" s="91"/>
      <c r="O130" s="97"/>
    </row>
    <row r="131" spans="1:15" s="63" customFormat="1" ht="15.75" thickBot="1" x14ac:dyDescent="0.3">
      <c r="A131" s="12"/>
      <c r="B131" s="12" t="s">
        <v>37</v>
      </c>
      <c r="C131" s="87" t="str">
        <f>C128</f>
        <v>Curva vertical 90º externa r=30cm - Standard - Branco  ref. DT38240.30</v>
      </c>
      <c r="D131" s="59" t="s">
        <v>12</v>
      </c>
      <c r="E131" s="59">
        <v>1</v>
      </c>
      <c r="F131" s="4">
        <v>69.900000000000006</v>
      </c>
      <c r="G131" s="89"/>
      <c r="H131" s="90">
        <f>ROUND(E131*F131,2)</f>
        <v>69.900000000000006</v>
      </c>
      <c r="I131" s="89"/>
      <c r="J131" s="89"/>
      <c r="K131" s="89"/>
      <c r="L131" s="89"/>
      <c r="M131" s="89"/>
      <c r="N131" s="91"/>
      <c r="O131" s="97"/>
    </row>
    <row r="132" spans="1:15" s="63" customFormat="1" ht="15.75" thickBot="1" x14ac:dyDescent="0.3">
      <c r="A132" s="12"/>
      <c r="B132" s="12"/>
      <c r="C132" s="47"/>
      <c r="D132" s="59"/>
      <c r="E132" s="59"/>
      <c r="F132" s="59"/>
      <c r="G132" s="19"/>
      <c r="H132" s="5"/>
      <c r="I132" s="5"/>
      <c r="J132" s="5"/>
      <c r="K132" s="5"/>
      <c r="L132" s="5"/>
      <c r="M132" s="5"/>
      <c r="N132" s="5"/>
      <c r="O132" s="97"/>
    </row>
    <row r="133" spans="1:15" s="63" customFormat="1" ht="15.75" thickBot="1" x14ac:dyDescent="0.3">
      <c r="A133" s="20" t="s">
        <v>31</v>
      </c>
      <c r="B133" s="20"/>
      <c r="C133" s="21" t="s">
        <v>63</v>
      </c>
      <c r="D133" s="22" t="s">
        <v>0</v>
      </c>
      <c r="E133" s="22"/>
      <c r="F133" s="22"/>
      <c r="G133" s="24">
        <v>2</v>
      </c>
      <c r="H133" s="25">
        <f>SUM(H134:H136)</f>
        <v>125.5</v>
      </c>
      <c r="I133" s="25">
        <f>I134+I135</f>
        <v>50.599999999999994</v>
      </c>
      <c r="J133" s="25">
        <f>G133*H133</f>
        <v>251</v>
      </c>
      <c r="K133" s="25">
        <f>G133*I133</f>
        <v>101.19999999999999</v>
      </c>
      <c r="L133" s="25">
        <f>J133+K133</f>
        <v>352.2</v>
      </c>
      <c r="M133" s="25">
        <f>L133*$M$10</f>
        <v>94.389600000000002</v>
      </c>
      <c r="N133" s="25">
        <f>L133+M133</f>
        <v>446.58960000000002</v>
      </c>
      <c r="O133" s="97"/>
    </row>
    <row r="134" spans="1:15" s="63" customFormat="1" ht="15.75" thickBot="1" x14ac:dyDescent="0.3">
      <c r="A134" s="12"/>
      <c r="B134" s="12"/>
      <c r="C134" s="87" t="s">
        <v>22</v>
      </c>
      <c r="D134" s="59" t="s">
        <v>21</v>
      </c>
      <c r="E134" s="59">
        <v>2</v>
      </c>
      <c r="F134" s="18">
        <f>4.82*2.2795</f>
        <v>10.987190000000002</v>
      </c>
      <c r="G134" s="89"/>
      <c r="H134" s="90"/>
      <c r="I134" s="90">
        <f>ROUND(E134*F134,2)</f>
        <v>21.97</v>
      </c>
      <c r="J134" s="89"/>
      <c r="K134" s="89"/>
      <c r="L134" s="89"/>
      <c r="M134" s="89"/>
      <c r="N134" s="91"/>
      <c r="O134" s="97"/>
    </row>
    <row r="135" spans="1:15" s="63" customFormat="1" ht="15.75" thickBot="1" x14ac:dyDescent="0.3">
      <c r="A135" s="12"/>
      <c r="B135" s="12"/>
      <c r="C135" s="87" t="s">
        <v>20</v>
      </c>
      <c r="D135" s="59" t="s">
        <v>21</v>
      </c>
      <c r="E135" s="59">
        <v>2</v>
      </c>
      <c r="F135" s="18">
        <f>6.28*2.2795</f>
        <v>14.31526</v>
      </c>
      <c r="G135" s="89"/>
      <c r="H135" s="89"/>
      <c r="I135" s="90">
        <f>ROUND(E135*F135,2)</f>
        <v>28.63</v>
      </c>
      <c r="J135" s="89"/>
      <c r="K135" s="89"/>
      <c r="L135" s="89"/>
      <c r="M135" s="89"/>
      <c r="N135" s="91"/>
      <c r="O135" s="97"/>
    </row>
    <row r="136" spans="1:15" s="63" customFormat="1" ht="15.75" thickBot="1" x14ac:dyDescent="0.3">
      <c r="A136" s="12"/>
      <c r="B136" s="12" t="s">
        <v>76</v>
      </c>
      <c r="C136" s="87" t="str">
        <f>C133</f>
        <v>Totem Plus branco H=0,65m - ref.: DT 76346.00</v>
      </c>
      <c r="D136" s="59" t="s">
        <v>12</v>
      </c>
      <c r="E136" s="59">
        <v>1</v>
      </c>
      <c r="F136" s="4">
        <v>125.5</v>
      </c>
      <c r="G136" s="89"/>
      <c r="H136" s="90">
        <v>125.5</v>
      </c>
      <c r="I136" s="89"/>
      <c r="J136" s="89"/>
      <c r="K136" s="89"/>
      <c r="L136" s="89"/>
      <c r="M136" s="89"/>
      <c r="N136" s="91"/>
      <c r="O136" s="97"/>
    </row>
    <row r="137" spans="1:15" s="63" customFormat="1" ht="15.75" thickBot="1" x14ac:dyDescent="0.3">
      <c r="A137" s="12"/>
      <c r="B137" s="12"/>
      <c r="C137" s="47"/>
      <c r="D137" s="59"/>
      <c r="E137" s="59"/>
      <c r="F137" s="59"/>
      <c r="G137" s="19"/>
      <c r="H137" s="5"/>
      <c r="I137" s="5"/>
      <c r="J137" s="5"/>
      <c r="K137" s="5"/>
      <c r="L137" s="5"/>
      <c r="M137" s="5"/>
      <c r="N137" s="5"/>
      <c r="O137" s="97"/>
    </row>
    <row r="138" spans="1:15" s="63" customFormat="1" ht="75.75" thickBot="1" x14ac:dyDescent="0.3">
      <c r="A138" s="20" t="s">
        <v>31</v>
      </c>
      <c r="B138" s="20"/>
      <c r="C138" s="93" t="s">
        <v>105</v>
      </c>
      <c r="D138" s="22"/>
      <c r="E138" s="22"/>
      <c r="F138" s="22"/>
      <c r="G138" s="24">
        <v>3</v>
      </c>
      <c r="H138" s="25">
        <f>SUM(H139:H142)</f>
        <v>497.9</v>
      </c>
      <c r="I138" s="25">
        <f>I139+I140</f>
        <v>63.26</v>
      </c>
      <c r="J138" s="25">
        <f>G138*H138</f>
        <v>1493.6999999999998</v>
      </c>
      <c r="K138" s="25">
        <f>G138*I138</f>
        <v>189.78</v>
      </c>
      <c r="L138" s="25">
        <f>J138+K138</f>
        <v>1683.4799999999998</v>
      </c>
      <c r="M138" s="25">
        <f>L138*$M$10</f>
        <v>451.17263999999994</v>
      </c>
      <c r="N138" s="25">
        <f>L138+M138</f>
        <v>2134.6526399999998</v>
      </c>
      <c r="O138" s="97"/>
    </row>
    <row r="139" spans="1:15" s="63" customFormat="1" ht="15.75" thickBot="1" x14ac:dyDescent="0.3">
      <c r="A139" s="12"/>
      <c r="B139" s="12"/>
      <c r="C139" s="87" t="s">
        <v>22</v>
      </c>
      <c r="D139" s="59" t="s">
        <v>21</v>
      </c>
      <c r="E139" s="59">
        <v>2.5</v>
      </c>
      <c r="F139" s="18">
        <f>4.82*2.2795</f>
        <v>10.987190000000002</v>
      </c>
      <c r="G139" s="89"/>
      <c r="H139" s="90"/>
      <c r="I139" s="90">
        <f>ROUND(E139*F139,2)</f>
        <v>27.47</v>
      </c>
      <c r="J139" s="89"/>
      <c r="K139" s="89"/>
      <c r="L139" s="89"/>
      <c r="M139" s="89"/>
      <c r="N139" s="91"/>
      <c r="O139" s="97"/>
    </row>
    <row r="140" spans="1:15" s="63" customFormat="1" ht="15.75" thickBot="1" x14ac:dyDescent="0.3">
      <c r="A140" s="12"/>
      <c r="B140" s="12"/>
      <c r="C140" s="87" t="s">
        <v>20</v>
      </c>
      <c r="D140" s="59" t="s">
        <v>21</v>
      </c>
      <c r="E140" s="59">
        <v>2.5</v>
      </c>
      <c r="F140" s="18">
        <f>6.28*2.2795</f>
        <v>14.31526</v>
      </c>
      <c r="G140" s="89"/>
      <c r="H140" s="89"/>
      <c r="I140" s="90">
        <f>ROUND(E140*F140,2)</f>
        <v>35.79</v>
      </c>
      <c r="J140" s="89"/>
      <c r="K140" s="89"/>
      <c r="L140" s="89"/>
      <c r="M140" s="89"/>
      <c r="N140" s="91"/>
      <c r="O140" s="97"/>
    </row>
    <row r="141" spans="1:15" s="63" customFormat="1" ht="15.75" thickBot="1" x14ac:dyDescent="0.3">
      <c r="A141" s="12"/>
      <c r="B141" s="12" t="s">
        <v>77</v>
      </c>
      <c r="C141" s="87" t="s">
        <v>78</v>
      </c>
      <c r="D141" s="59" t="s">
        <v>12</v>
      </c>
      <c r="E141" s="59">
        <v>1</v>
      </c>
      <c r="F141" s="4">
        <v>7.9</v>
      </c>
      <c r="G141" s="89"/>
      <c r="H141" s="90">
        <f t="shared" ref="H141:H142" si="7">ROUND(E141*F141,2)</f>
        <v>7.9</v>
      </c>
      <c r="I141" s="89"/>
      <c r="J141" s="89"/>
      <c r="K141" s="89"/>
      <c r="L141" s="89"/>
      <c r="M141" s="89"/>
      <c r="N141" s="91"/>
      <c r="O141" s="97"/>
    </row>
    <row r="142" spans="1:15" s="63" customFormat="1" ht="75.75" thickBot="1" x14ac:dyDescent="0.3">
      <c r="A142" s="12"/>
      <c r="B142" s="12" t="s">
        <v>77</v>
      </c>
      <c r="C142" s="87" t="str">
        <f>C138</f>
        <v>Coluna técnica de alumínio extrudado, comprimento 3,0 metros, com vergalhão regulador mínimo de 80 cm, na cor branca, incluindo luva de arremate e bases de apoio superior e inferior. Inclui fixação no piso com parafusos e buchas. Ref. Coluna Dutotec Plus Light DT 76240.01 e luva Dutotec DT 76940.00 ou similares</v>
      </c>
      <c r="D142" s="59" t="s">
        <v>12</v>
      </c>
      <c r="E142" s="59">
        <v>1</v>
      </c>
      <c r="F142" s="4">
        <v>490</v>
      </c>
      <c r="G142" s="89"/>
      <c r="H142" s="90">
        <f t="shared" si="7"/>
        <v>490</v>
      </c>
      <c r="I142" s="89"/>
      <c r="J142" s="89"/>
      <c r="K142" s="89"/>
      <c r="L142" s="89"/>
      <c r="M142" s="89"/>
      <c r="N142" s="91"/>
      <c r="O142" s="97"/>
    </row>
    <row r="143" spans="1:15" s="63" customFormat="1" ht="15.75" thickBot="1" x14ac:dyDescent="0.3">
      <c r="A143" s="12"/>
      <c r="B143" s="12"/>
      <c r="C143" s="87"/>
      <c r="D143" s="59"/>
      <c r="E143" s="59"/>
      <c r="F143" s="4"/>
      <c r="G143" s="89"/>
      <c r="H143" s="90"/>
      <c r="I143" s="89"/>
      <c r="J143" s="89"/>
      <c r="K143" s="89"/>
      <c r="L143" s="89"/>
      <c r="M143" s="89"/>
      <c r="N143" s="91"/>
      <c r="O143" s="97"/>
    </row>
    <row r="144" spans="1:15" s="63" customFormat="1" ht="15.75" thickBot="1" x14ac:dyDescent="0.3">
      <c r="A144" s="20" t="s">
        <v>31</v>
      </c>
      <c r="B144" s="20"/>
      <c r="C144" s="21" t="s">
        <v>56</v>
      </c>
      <c r="D144" s="22" t="s">
        <v>0</v>
      </c>
      <c r="E144" s="22"/>
      <c r="F144" s="22"/>
      <c r="G144" s="24">
        <v>2</v>
      </c>
      <c r="H144" s="25">
        <f>SUM(H145:H147)</f>
        <v>59.5</v>
      </c>
      <c r="I144" s="25">
        <f>I145+I146</f>
        <v>3.04</v>
      </c>
      <c r="J144" s="25">
        <f>G144*H144</f>
        <v>119</v>
      </c>
      <c r="K144" s="25">
        <f>G144*I144</f>
        <v>6.08</v>
      </c>
      <c r="L144" s="25">
        <f>J144+K144</f>
        <v>125.08</v>
      </c>
      <c r="M144" s="25">
        <f>L144*$M$10</f>
        <v>33.521439999999998</v>
      </c>
      <c r="N144" s="25">
        <f>L144+M144</f>
        <v>158.60144</v>
      </c>
      <c r="O144" s="97"/>
    </row>
    <row r="145" spans="1:15" s="63" customFormat="1" ht="12.75" customHeight="1" thickBot="1" x14ac:dyDescent="0.3">
      <c r="A145" s="12"/>
      <c r="B145" s="12"/>
      <c r="C145" s="87" t="s">
        <v>22</v>
      </c>
      <c r="D145" s="59" t="s">
        <v>21</v>
      </c>
      <c r="E145" s="59">
        <v>0.12</v>
      </c>
      <c r="F145" s="18">
        <f>4.82*2.2795</f>
        <v>10.987190000000002</v>
      </c>
      <c r="G145" s="89"/>
      <c r="H145" s="90"/>
      <c r="I145" s="90">
        <f>ROUND(E145*F145,2)</f>
        <v>1.32</v>
      </c>
      <c r="J145" s="89"/>
      <c r="K145" s="89"/>
      <c r="L145" s="89"/>
      <c r="M145" s="89"/>
      <c r="N145" s="91"/>
      <c r="O145" s="97"/>
    </row>
    <row r="146" spans="1:15" s="63" customFormat="1" ht="15.75" thickBot="1" x14ac:dyDescent="0.3">
      <c r="A146" s="12"/>
      <c r="B146" s="12"/>
      <c r="C146" s="87" t="s">
        <v>20</v>
      </c>
      <c r="D146" s="59" t="s">
        <v>21</v>
      </c>
      <c r="E146" s="59">
        <v>0.12</v>
      </c>
      <c r="F146" s="18">
        <f>6.28*2.2795</f>
        <v>14.31526</v>
      </c>
      <c r="G146" s="89"/>
      <c r="H146" s="89"/>
      <c r="I146" s="90">
        <f>ROUND(E146*F146,2)</f>
        <v>1.72</v>
      </c>
      <c r="J146" s="89"/>
      <c r="K146" s="89"/>
      <c r="L146" s="89"/>
      <c r="M146" s="89"/>
      <c r="N146" s="91"/>
      <c r="O146" s="97"/>
    </row>
    <row r="147" spans="1:15" s="63" customFormat="1" ht="15.75" thickBot="1" x14ac:dyDescent="0.3">
      <c r="A147" s="12"/>
      <c r="B147" s="12" t="s">
        <v>37</v>
      </c>
      <c r="C147" s="87" t="str">
        <f>C144</f>
        <v>Fixador de totem para caixa 4” x 4”, ref DT 76397.00 ou opção DT 76391.00</v>
      </c>
      <c r="D147" s="59" t="s">
        <v>12</v>
      </c>
      <c r="E147" s="59">
        <v>1</v>
      </c>
      <c r="F147" s="4">
        <v>59.5</v>
      </c>
      <c r="G147" s="89"/>
      <c r="H147" s="90">
        <f>ROUND(E147*F147,2)</f>
        <v>59.5</v>
      </c>
      <c r="I147" s="89"/>
      <c r="J147" s="89"/>
      <c r="K147" s="89"/>
      <c r="L147" s="89"/>
      <c r="M147" s="89"/>
      <c r="N147" s="91"/>
      <c r="O147" s="97"/>
    </row>
    <row r="148" spans="1:15" s="63" customFormat="1" ht="15.75" thickBot="1" x14ac:dyDescent="0.3">
      <c r="A148" s="12"/>
      <c r="B148" s="12"/>
      <c r="C148" s="47"/>
      <c r="D148" s="59"/>
      <c r="E148" s="59"/>
      <c r="F148" s="59"/>
      <c r="G148" s="19"/>
      <c r="H148" s="5"/>
      <c r="I148" s="5"/>
      <c r="J148" s="5"/>
      <c r="K148" s="5"/>
      <c r="L148" s="5"/>
      <c r="M148" s="5"/>
      <c r="N148" s="5"/>
      <c r="O148" s="97"/>
    </row>
    <row r="149" spans="1:15" s="63" customFormat="1" ht="12.75" customHeight="1" thickBot="1" x14ac:dyDescent="0.3">
      <c r="A149" s="20" t="s">
        <v>31</v>
      </c>
      <c r="B149" s="20"/>
      <c r="C149" s="21" t="s">
        <v>13</v>
      </c>
      <c r="D149" s="22" t="s">
        <v>0</v>
      </c>
      <c r="E149" s="22"/>
      <c r="F149" s="22"/>
      <c r="G149" s="24">
        <v>82</v>
      </c>
      <c r="H149" s="25">
        <f>SUM(H150:H152)</f>
        <v>6.9</v>
      </c>
      <c r="I149" s="25">
        <f>I150+I151</f>
        <v>3.04</v>
      </c>
      <c r="J149" s="25">
        <f>G149*H149</f>
        <v>565.80000000000007</v>
      </c>
      <c r="K149" s="25">
        <f>G149*I149</f>
        <v>249.28</v>
      </c>
      <c r="L149" s="25">
        <f>J149+K149</f>
        <v>815.08</v>
      </c>
      <c r="M149" s="25">
        <f>L149*$M$10</f>
        <v>218.44144000000003</v>
      </c>
      <c r="N149" s="25">
        <f>L149+M149</f>
        <v>1033.52144</v>
      </c>
      <c r="O149" s="97"/>
    </row>
    <row r="150" spans="1:15" s="63" customFormat="1" ht="15.75" thickBot="1" x14ac:dyDescent="0.3">
      <c r="A150" s="12"/>
      <c r="B150" s="12"/>
      <c r="C150" s="87" t="s">
        <v>22</v>
      </c>
      <c r="D150" s="59" t="s">
        <v>21</v>
      </c>
      <c r="E150" s="59">
        <v>0.12</v>
      </c>
      <c r="F150" s="18">
        <f>4.82*2.2795</f>
        <v>10.987190000000002</v>
      </c>
      <c r="G150" s="89"/>
      <c r="H150" s="90"/>
      <c r="I150" s="90">
        <f>ROUND(E150*F150,2)</f>
        <v>1.32</v>
      </c>
      <c r="J150" s="89"/>
      <c r="K150" s="89"/>
      <c r="L150" s="89"/>
      <c r="M150" s="89"/>
      <c r="N150" s="91"/>
      <c r="O150" s="97"/>
    </row>
    <row r="151" spans="1:15" s="63" customFormat="1" ht="15.75" thickBot="1" x14ac:dyDescent="0.3">
      <c r="A151" s="12"/>
      <c r="B151" s="12"/>
      <c r="C151" s="87" t="s">
        <v>20</v>
      </c>
      <c r="D151" s="59" t="s">
        <v>21</v>
      </c>
      <c r="E151" s="59">
        <v>0.12</v>
      </c>
      <c r="F151" s="18">
        <f>6.28*2.2795</f>
        <v>14.31526</v>
      </c>
      <c r="G151" s="89"/>
      <c r="H151" s="89"/>
      <c r="I151" s="90">
        <f>ROUND(E151*F151,2)</f>
        <v>1.72</v>
      </c>
      <c r="J151" s="89"/>
      <c r="K151" s="89"/>
      <c r="L151" s="89"/>
      <c r="M151" s="89"/>
      <c r="N151" s="91"/>
      <c r="O151" s="97"/>
    </row>
    <row r="152" spans="1:15" s="63" customFormat="1" ht="15.75" thickBot="1" x14ac:dyDescent="0.3">
      <c r="A152" s="12"/>
      <c r="B152" s="12" t="s">
        <v>76</v>
      </c>
      <c r="C152" s="87" t="str">
        <f>C149</f>
        <v>Porta equipamento p/ tres blocos de tomadas ou rede lógica.</v>
      </c>
      <c r="D152" s="59" t="s">
        <v>12</v>
      </c>
      <c r="E152" s="59">
        <v>1</v>
      </c>
      <c r="F152" s="4">
        <v>6.9</v>
      </c>
      <c r="G152" s="89"/>
      <c r="H152" s="90">
        <f>ROUND(E152*F152,2)</f>
        <v>6.9</v>
      </c>
      <c r="I152" s="89"/>
      <c r="J152" s="89"/>
      <c r="K152" s="89"/>
      <c r="L152" s="89"/>
      <c r="M152" s="89"/>
      <c r="N152" s="91"/>
      <c r="O152" s="97"/>
    </row>
    <row r="153" spans="1:15" s="63" customFormat="1" ht="15.75" thickBot="1" x14ac:dyDescent="0.3">
      <c r="A153" s="12"/>
      <c r="B153" s="12"/>
      <c r="C153" s="47"/>
      <c r="D153" s="59"/>
      <c r="E153" s="59"/>
      <c r="F153" s="59"/>
      <c r="G153" s="19"/>
      <c r="H153" s="5"/>
      <c r="I153" s="5"/>
      <c r="J153" s="5"/>
      <c r="K153" s="5"/>
      <c r="L153" s="5"/>
      <c r="M153" s="5"/>
      <c r="N153" s="5"/>
      <c r="O153" s="97"/>
    </row>
    <row r="154" spans="1:15" s="63" customFormat="1" ht="15.75" thickBot="1" x14ac:dyDescent="0.3">
      <c r="A154" s="20" t="s">
        <v>31</v>
      </c>
      <c r="B154" s="20"/>
      <c r="C154" s="21" t="s">
        <v>79</v>
      </c>
      <c r="D154" s="22" t="s">
        <v>0</v>
      </c>
      <c r="E154" s="22"/>
      <c r="F154" s="22"/>
      <c r="G154" s="24">
        <v>69</v>
      </c>
      <c r="H154" s="25">
        <f>SUM(H155:H157)</f>
        <v>5.5</v>
      </c>
      <c r="I154" s="25">
        <f>I155+I156</f>
        <v>3.04</v>
      </c>
      <c r="J154" s="25">
        <f>G154*H154</f>
        <v>379.5</v>
      </c>
      <c r="K154" s="25">
        <f>G154*I154</f>
        <v>209.76</v>
      </c>
      <c r="L154" s="25">
        <f>J154+K154</f>
        <v>589.26</v>
      </c>
      <c r="M154" s="25">
        <f>L154*$M$10</f>
        <v>157.92168000000001</v>
      </c>
      <c r="N154" s="25">
        <f>L154+M154</f>
        <v>747.18168000000003</v>
      </c>
      <c r="O154" s="97"/>
    </row>
    <row r="155" spans="1:15" s="63" customFormat="1" ht="15.75" thickBot="1" x14ac:dyDescent="0.3">
      <c r="A155" s="12"/>
      <c r="B155" s="12"/>
      <c r="C155" s="87" t="s">
        <v>22</v>
      </c>
      <c r="D155" s="59" t="s">
        <v>21</v>
      </c>
      <c r="E155" s="59">
        <v>0.12</v>
      </c>
      <c r="F155" s="18">
        <f>4.82*2.2795</f>
        <v>10.987190000000002</v>
      </c>
      <c r="G155" s="89"/>
      <c r="H155" s="90"/>
      <c r="I155" s="90">
        <f>ROUND(E155*F155,2)</f>
        <v>1.32</v>
      </c>
      <c r="J155" s="89"/>
      <c r="K155" s="89"/>
      <c r="L155" s="89"/>
      <c r="M155" s="89"/>
      <c r="N155" s="91"/>
      <c r="O155" s="97"/>
    </row>
    <row r="156" spans="1:15" s="63" customFormat="1" ht="15.75" thickBot="1" x14ac:dyDescent="0.3">
      <c r="A156" s="12"/>
      <c r="B156" s="12"/>
      <c r="C156" s="87" t="s">
        <v>20</v>
      </c>
      <c r="D156" s="59" t="s">
        <v>21</v>
      </c>
      <c r="E156" s="59">
        <v>0.12</v>
      </c>
      <c r="F156" s="18">
        <f>6.28*2.2795</f>
        <v>14.31526</v>
      </c>
      <c r="G156" s="89"/>
      <c r="H156" s="89"/>
      <c r="I156" s="90">
        <f>ROUND(E156*F156,2)</f>
        <v>1.72</v>
      </c>
      <c r="J156" s="89"/>
      <c r="K156" s="89"/>
      <c r="L156" s="89"/>
      <c r="M156" s="89"/>
      <c r="N156" s="91"/>
      <c r="O156" s="97"/>
    </row>
    <row r="157" spans="1:15" s="63" customFormat="1" ht="15.75" thickBot="1" x14ac:dyDescent="0.3">
      <c r="A157" s="12"/>
      <c r="B157" s="12" t="s">
        <v>76</v>
      </c>
      <c r="C157" s="87" t="str">
        <f>C154</f>
        <v>Tomada 2P+T  NBR 14136- miolo branco 20A/250V - ref.: DT 99233.20</v>
      </c>
      <c r="D157" s="59" t="s">
        <v>12</v>
      </c>
      <c r="E157" s="59">
        <v>1</v>
      </c>
      <c r="F157" s="4">
        <v>5.5</v>
      </c>
      <c r="G157" s="89"/>
      <c r="H157" s="90">
        <f>ROUND(E157*F157,2)</f>
        <v>5.5</v>
      </c>
      <c r="I157" s="89"/>
      <c r="J157" s="89"/>
      <c r="K157" s="89"/>
      <c r="L157" s="89"/>
      <c r="M157" s="89"/>
      <c r="N157" s="91"/>
      <c r="O157" s="97"/>
    </row>
    <row r="158" spans="1:15" s="63" customFormat="1" ht="15.75" thickBot="1" x14ac:dyDescent="0.3">
      <c r="A158" s="12"/>
      <c r="B158" s="12"/>
      <c r="C158" s="47"/>
      <c r="D158" s="59"/>
      <c r="E158" s="59"/>
      <c r="F158" s="59"/>
      <c r="G158" s="19"/>
      <c r="H158" s="5"/>
      <c r="I158" s="5"/>
      <c r="J158" s="5"/>
      <c r="K158" s="5"/>
      <c r="L158" s="5"/>
      <c r="M158" s="5"/>
      <c r="N158" s="5"/>
      <c r="O158" s="97"/>
    </row>
    <row r="159" spans="1:15" s="63" customFormat="1" ht="15.75" thickBot="1" x14ac:dyDescent="0.3">
      <c r="A159" s="20" t="s">
        <v>31</v>
      </c>
      <c r="B159" s="20"/>
      <c r="C159" s="21" t="s">
        <v>80</v>
      </c>
      <c r="D159" s="22" t="s">
        <v>0</v>
      </c>
      <c r="E159" s="22"/>
      <c r="F159" s="22"/>
      <c r="G159" s="24">
        <v>93</v>
      </c>
      <c r="H159" s="25">
        <f>SUM(H160:H162)</f>
        <v>5.5</v>
      </c>
      <c r="I159" s="25">
        <f>I160+I161</f>
        <v>3.04</v>
      </c>
      <c r="J159" s="25">
        <f>G159*H159</f>
        <v>511.5</v>
      </c>
      <c r="K159" s="25">
        <f>G159*I159</f>
        <v>282.72000000000003</v>
      </c>
      <c r="L159" s="25">
        <f>J159+K159</f>
        <v>794.22</v>
      </c>
      <c r="M159" s="25">
        <f>L159*$M$10</f>
        <v>212.85096000000001</v>
      </c>
      <c r="N159" s="25">
        <f>L159+M159</f>
        <v>1007.07096</v>
      </c>
      <c r="O159" s="97"/>
    </row>
    <row r="160" spans="1:15" s="63" customFormat="1" ht="15.75" thickBot="1" x14ac:dyDescent="0.3">
      <c r="A160" s="12"/>
      <c r="B160" s="12"/>
      <c r="C160" s="87" t="s">
        <v>22</v>
      </c>
      <c r="D160" s="59" t="s">
        <v>21</v>
      </c>
      <c r="E160" s="59">
        <v>0.12</v>
      </c>
      <c r="F160" s="18">
        <f>4.82*2.2795</f>
        <v>10.987190000000002</v>
      </c>
      <c r="G160" s="89"/>
      <c r="H160" s="90"/>
      <c r="I160" s="90">
        <f>ROUND(E160*F160,2)</f>
        <v>1.32</v>
      </c>
      <c r="J160" s="89"/>
      <c r="K160" s="89"/>
      <c r="L160" s="89"/>
      <c r="M160" s="89"/>
      <c r="N160" s="91"/>
      <c r="O160" s="97"/>
    </row>
    <row r="161" spans="1:15" s="63" customFormat="1" ht="15.75" thickBot="1" x14ac:dyDescent="0.3">
      <c r="A161" s="12"/>
      <c r="B161" s="12"/>
      <c r="C161" s="87" t="s">
        <v>20</v>
      </c>
      <c r="D161" s="59" t="s">
        <v>21</v>
      </c>
      <c r="E161" s="59">
        <v>0.12</v>
      </c>
      <c r="F161" s="18">
        <f>6.28*2.2795</f>
        <v>14.31526</v>
      </c>
      <c r="G161" s="89"/>
      <c r="H161" s="89"/>
      <c r="I161" s="90">
        <f>ROUND(E161*F161,2)</f>
        <v>1.72</v>
      </c>
      <c r="J161" s="89"/>
      <c r="K161" s="89"/>
      <c r="L161" s="89"/>
      <c r="M161" s="89"/>
      <c r="N161" s="91"/>
      <c r="O161" s="97"/>
    </row>
    <row r="162" spans="1:15" s="63" customFormat="1" ht="15.75" thickBot="1" x14ac:dyDescent="0.3">
      <c r="A162" s="12"/>
      <c r="B162" s="12" t="s">
        <v>76</v>
      </c>
      <c r="C162" s="87" t="str">
        <f>C159</f>
        <v>Tomada 2P+T  NBR 14136- miolo vermelho 20A/250V - ref.: DT 99231.20</v>
      </c>
      <c r="D162" s="59" t="s">
        <v>12</v>
      </c>
      <c r="E162" s="59">
        <v>1</v>
      </c>
      <c r="F162" s="4">
        <v>5.5</v>
      </c>
      <c r="G162" s="89"/>
      <c r="H162" s="90">
        <f>ROUND(E162*F162,2)</f>
        <v>5.5</v>
      </c>
      <c r="I162" s="89"/>
      <c r="J162" s="89"/>
      <c r="K162" s="89"/>
      <c r="L162" s="89"/>
      <c r="M162" s="89"/>
      <c r="N162" s="91"/>
      <c r="O162" s="97"/>
    </row>
    <row r="163" spans="1:15" s="63" customFormat="1" ht="15.75" thickBot="1" x14ac:dyDescent="0.3">
      <c r="A163" s="12"/>
      <c r="B163" s="12"/>
      <c r="C163" s="87"/>
      <c r="D163" s="59"/>
      <c r="E163" s="59"/>
      <c r="F163" s="4"/>
      <c r="G163" s="89"/>
      <c r="H163" s="90"/>
      <c r="I163" s="89"/>
      <c r="J163" s="89"/>
      <c r="K163" s="89"/>
      <c r="L163" s="89"/>
      <c r="M163" s="89"/>
      <c r="N163" s="91"/>
      <c r="O163" s="97"/>
    </row>
    <row r="164" spans="1:15" s="63" customFormat="1" ht="15.75" thickBot="1" x14ac:dyDescent="0.3">
      <c r="A164" s="20" t="s">
        <v>31</v>
      </c>
      <c r="B164" s="20"/>
      <c r="C164" s="21" t="s">
        <v>81</v>
      </c>
      <c r="D164" s="22" t="s">
        <v>11</v>
      </c>
      <c r="E164" s="22"/>
      <c r="F164" s="22"/>
      <c r="G164" s="24">
        <v>30</v>
      </c>
      <c r="H164" s="25">
        <f>SUM(H165:H167)</f>
        <v>1.46</v>
      </c>
      <c r="I164" s="25">
        <f>I165+I166</f>
        <v>1.27</v>
      </c>
      <c r="J164" s="25">
        <f>G164*H164</f>
        <v>43.8</v>
      </c>
      <c r="K164" s="25">
        <f>G164*I164</f>
        <v>38.1</v>
      </c>
      <c r="L164" s="25">
        <f>J164+K164</f>
        <v>81.900000000000006</v>
      </c>
      <c r="M164" s="25">
        <f>L164*$M$10</f>
        <v>21.949200000000001</v>
      </c>
      <c r="N164" s="25">
        <f>L164+M164</f>
        <v>103.84920000000001</v>
      </c>
      <c r="O164" s="97"/>
    </row>
    <row r="165" spans="1:15" s="63" customFormat="1" ht="15.75" thickBot="1" x14ac:dyDescent="0.3">
      <c r="A165" s="12"/>
      <c r="B165" s="12"/>
      <c r="C165" s="87" t="s">
        <v>22</v>
      </c>
      <c r="D165" s="59" t="s">
        <v>21</v>
      </c>
      <c r="E165" s="59">
        <v>0.05</v>
      </c>
      <c r="F165" s="18">
        <f>4.82*2.2795</f>
        <v>10.987190000000002</v>
      </c>
      <c r="G165" s="89"/>
      <c r="H165" s="90"/>
      <c r="I165" s="90">
        <f>ROUND(E165*F165,2)</f>
        <v>0.55000000000000004</v>
      </c>
      <c r="J165" s="89"/>
      <c r="K165" s="89"/>
      <c r="L165" s="89"/>
      <c r="M165" s="89"/>
      <c r="N165" s="91"/>
      <c r="O165" s="97"/>
    </row>
    <row r="166" spans="1:15" s="63" customFormat="1" ht="15.75" thickBot="1" x14ac:dyDescent="0.3">
      <c r="A166" s="12"/>
      <c r="B166" s="12"/>
      <c r="C166" s="87" t="s">
        <v>20</v>
      </c>
      <c r="D166" s="59" t="s">
        <v>21</v>
      </c>
      <c r="E166" s="59">
        <v>0.05</v>
      </c>
      <c r="F166" s="18">
        <f>6.28*2.2795</f>
        <v>14.31526</v>
      </c>
      <c r="G166" s="89"/>
      <c r="H166" s="89"/>
      <c r="I166" s="90">
        <f>ROUND(E166*F166,2)</f>
        <v>0.72</v>
      </c>
      <c r="J166" s="89"/>
      <c r="K166" s="89"/>
      <c r="L166" s="89"/>
      <c r="M166" s="89"/>
      <c r="N166" s="91"/>
      <c r="O166" s="97"/>
    </row>
    <row r="167" spans="1:15" s="63" customFormat="1" ht="45.75" thickBot="1" x14ac:dyDescent="0.3">
      <c r="A167" s="12"/>
      <c r="B167" s="12" t="s">
        <v>83</v>
      </c>
      <c r="C167" s="87" t="s">
        <v>82</v>
      </c>
      <c r="D167" s="59" t="s">
        <v>11</v>
      </c>
      <c r="E167" s="59">
        <v>1.02</v>
      </c>
      <c r="F167" s="4">
        <v>1.43</v>
      </c>
      <c r="G167" s="89"/>
      <c r="H167" s="90">
        <f>ROUND(E167*F167,2)</f>
        <v>1.46</v>
      </c>
      <c r="I167" s="89"/>
      <c r="J167" s="89"/>
      <c r="K167" s="89"/>
      <c r="L167" s="89"/>
      <c r="M167" s="89"/>
      <c r="N167" s="91"/>
      <c r="O167" s="97"/>
    </row>
    <row r="168" spans="1:15" s="63" customFormat="1" ht="15.75" thickBot="1" x14ac:dyDescent="0.3">
      <c r="A168" s="12"/>
      <c r="B168" s="12"/>
      <c r="C168" s="12"/>
      <c r="D168" s="12"/>
      <c r="E168" s="12"/>
      <c r="F168" s="12"/>
      <c r="G168" s="19"/>
      <c r="H168" s="19"/>
      <c r="I168" s="19"/>
      <c r="J168" s="19"/>
      <c r="K168" s="19"/>
      <c r="L168" s="19"/>
      <c r="M168" s="19"/>
      <c r="N168" s="19"/>
      <c r="O168" s="97"/>
    </row>
    <row r="169" spans="1:15" s="63" customFormat="1" ht="15.75" thickBot="1" x14ac:dyDescent="0.3">
      <c r="A169" s="12"/>
      <c r="B169" s="12"/>
      <c r="C169" s="12"/>
      <c r="D169" s="12"/>
      <c r="E169" s="12"/>
      <c r="F169" s="12"/>
      <c r="G169" s="19"/>
      <c r="H169" s="19"/>
      <c r="I169" s="19"/>
      <c r="J169" s="19"/>
      <c r="K169" s="19"/>
      <c r="L169" s="19"/>
      <c r="M169" s="19"/>
      <c r="N169" s="19"/>
      <c r="O169" s="97"/>
    </row>
    <row r="170" spans="1:15" s="63" customFormat="1" ht="15.75" thickBot="1" x14ac:dyDescent="0.3">
      <c r="A170" s="44"/>
      <c r="B170" s="44"/>
      <c r="C170" s="66" t="s">
        <v>110</v>
      </c>
      <c r="D170" s="66"/>
      <c r="E170" s="66"/>
      <c r="F170" s="66"/>
      <c r="G170" s="85"/>
      <c r="H170" s="85"/>
      <c r="I170" s="85"/>
      <c r="J170" s="50">
        <f>J171+J174+J179+J181+J183</f>
        <v>180.24536000000001</v>
      </c>
      <c r="K170" s="50">
        <f>K171+K174+K179+K181+K183</f>
        <v>1059.69128</v>
      </c>
      <c r="L170" s="50">
        <f>L171+L174+L179+L181+L183</f>
        <v>1239.9366399999999</v>
      </c>
      <c r="M170" s="50">
        <f>M171+M174+M179+M181+M183</f>
        <v>332.30301952000002</v>
      </c>
      <c r="N170" s="51">
        <f>N171+N174+N179+N181+N183</f>
        <v>1572.2396595199998</v>
      </c>
      <c r="O170" s="97"/>
    </row>
    <row r="171" spans="1:15" s="63" customFormat="1" ht="30.75" thickBot="1" x14ac:dyDescent="0.3">
      <c r="A171" s="94" t="s">
        <v>67</v>
      </c>
      <c r="B171" s="20" t="s">
        <v>88</v>
      </c>
      <c r="C171" s="21" t="s">
        <v>85</v>
      </c>
      <c r="D171" s="22" t="s">
        <v>18</v>
      </c>
      <c r="E171" s="22"/>
      <c r="F171" s="22"/>
      <c r="G171" s="24">
        <v>28</v>
      </c>
      <c r="H171" s="25">
        <f>H172</f>
        <v>0</v>
      </c>
      <c r="I171" s="25">
        <f>I172</f>
        <v>13.29</v>
      </c>
      <c r="J171" s="25">
        <f>H171*G171</f>
        <v>0</v>
      </c>
      <c r="K171" s="25">
        <f>I171*G171</f>
        <v>372.12</v>
      </c>
      <c r="L171" s="25">
        <f>J171+K171</f>
        <v>372.12</v>
      </c>
      <c r="M171" s="25">
        <f>L171*$M$10</f>
        <v>99.728160000000003</v>
      </c>
      <c r="N171" s="25">
        <f>L171+M171</f>
        <v>471.84816000000001</v>
      </c>
      <c r="O171" s="97"/>
    </row>
    <row r="172" spans="1:15" s="63" customFormat="1" ht="30.75" thickBot="1" x14ac:dyDescent="0.3">
      <c r="A172" s="12"/>
      <c r="B172" s="12"/>
      <c r="C172" s="87" t="s">
        <v>86</v>
      </c>
      <c r="D172" s="59" t="s">
        <v>87</v>
      </c>
      <c r="E172" s="59">
        <v>1</v>
      </c>
      <c r="F172" s="18">
        <v>13.29</v>
      </c>
      <c r="G172" s="19"/>
      <c r="H172" s="19"/>
      <c r="I172" s="26">
        <f>E172*F172</f>
        <v>13.29</v>
      </c>
      <c r="J172" s="19"/>
      <c r="K172" s="19"/>
      <c r="L172" s="28"/>
      <c r="M172" s="28"/>
      <c r="N172" s="28"/>
      <c r="O172" s="97"/>
    </row>
    <row r="173" spans="1:15" s="63" customFormat="1" ht="15.75" thickBot="1" x14ac:dyDescent="0.3">
      <c r="A173" s="12"/>
      <c r="B173" s="12"/>
      <c r="C173" s="47"/>
      <c r="D173" s="59"/>
      <c r="E173" s="59"/>
      <c r="F173" s="59"/>
      <c r="G173" s="19"/>
      <c r="H173" s="19"/>
      <c r="I173" s="19"/>
      <c r="J173" s="19"/>
      <c r="K173" s="19"/>
      <c r="L173" s="28"/>
      <c r="M173" s="28"/>
      <c r="N173" s="28"/>
      <c r="O173" s="97"/>
    </row>
    <row r="174" spans="1:15" s="63" customFormat="1" ht="15.75" thickBot="1" x14ac:dyDescent="0.3">
      <c r="A174" s="20" t="s">
        <v>84</v>
      </c>
      <c r="B174" s="20"/>
      <c r="C174" s="21" t="s">
        <v>64</v>
      </c>
      <c r="D174" s="22" t="s">
        <v>11</v>
      </c>
      <c r="E174" s="22"/>
      <c r="F174" s="22"/>
      <c r="G174" s="24">
        <v>4</v>
      </c>
      <c r="H174" s="25">
        <f>SUM(H175:H177)</f>
        <v>26.71744</v>
      </c>
      <c r="I174" s="25">
        <f>SUM(I175:I177)</f>
        <v>1.6673199999999999</v>
      </c>
      <c r="J174" s="25">
        <f>G174*H174</f>
        <v>106.86976</v>
      </c>
      <c r="K174" s="25">
        <f>G174*I174</f>
        <v>6.6692799999999997</v>
      </c>
      <c r="L174" s="25">
        <f>J174+K174</f>
        <v>113.53904</v>
      </c>
      <c r="M174" s="25">
        <f>L174*$M$10</f>
        <v>30.428462720000002</v>
      </c>
      <c r="N174" s="25">
        <f>L174+M174</f>
        <v>143.96750272</v>
      </c>
      <c r="O174" s="97"/>
    </row>
    <row r="175" spans="1:15" s="63" customFormat="1" ht="30.75" thickBot="1" x14ac:dyDescent="0.3">
      <c r="A175" s="86" t="s">
        <v>67</v>
      </c>
      <c r="B175" s="12" t="s">
        <v>90</v>
      </c>
      <c r="C175" s="87" t="s">
        <v>89</v>
      </c>
      <c r="D175" s="59" t="s">
        <v>11</v>
      </c>
      <c r="E175" s="59">
        <v>2</v>
      </c>
      <c r="F175" s="18">
        <v>13.02</v>
      </c>
      <c r="G175" s="19"/>
      <c r="H175" s="26">
        <f>F175*E175</f>
        <v>26.04</v>
      </c>
      <c r="I175" s="26">
        <v>0</v>
      </c>
      <c r="J175" s="19"/>
      <c r="K175" s="19"/>
      <c r="L175" s="28"/>
      <c r="M175" s="28"/>
      <c r="N175" s="28"/>
      <c r="O175" s="97"/>
    </row>
    <row r="176" spans="1:15" s="63" customFormat="1" ht="30.75" thickBot="1" x14ac:dyDescent="0.3">
      <c r="A176" s="86" t="s">
        <v>67</v>
      </c>
      <c r="B176" s="12" t="s">
        <v>94</v>
      </c>
      <c r="C176" s="87" t="s">
        <v>92</v>
      </c>
      <c r="D176" s="59" t="s">
        <v>91</v>
      </c>
      <c r="E176" s="59">
        <v>7.2999999999999995E-2</v>
      </c>
      <c r="F176" s="18">
        <v>9.2799999999999994</v>
      </c>
      <c r="G176" s="19"/>
      <c r="H176" s="26">
        <f>F176*E176</f>
        <v>0.67743999999999993</v>
      </c>
      <c r="I176" s="26">
        <v>0</v>
      </c>
      <c r="J176" s="19"/>
      <c r="K176" s="19"/>
      <c r="L176" s="28"/>
      <c r="M176" s="28"/>
      <c r="N176" s="28"/>
      <c r="O176" s="97"/>
    </row>
    <row r="177" spans="1:15" s="63" customFormat="1" ht="30.75" thickBot="1" x14ac:dyDescent="0.3">
      <c r="A177" s="86" t="s">
        <v>67</v>
      </c>
      <c r="B177" s="12" t="s">
        <v>94</v>
      </c>
      <c r="C177" s="87" t="s">
        <v>93</v>
      </c>
      <c r="D177" s="59" t="s">
        <v>91</v>
      </c>
      <c r="E177" s="59">
        <v>7.2999999999999995E-2</v>
      </c>
      <c r="F177" s="18">
        <v>22.84</v>
      </c>
      <c r="G177" s="19"/>
      <c r="H177" s="26">
        <v>0</v>
      </c>
      <c r="I177" s="26">
        <f>F177*E177</f>
        <v>1.6673199999999999</v>
      </c>
      <c r="J177" s="19"/>
      <c r="K177" s="19"/>
      <c r="L177" s="28"/>
      <c r="M177" s="28"/>
      <c r="N177" s="28"/>
      <c r="O177" s="97"/>
    </row>
    <row r="178" spans="1:15" s="63" customFormat="1" ht="15.75" thickBot="1" x14ac:dyDescent="0.3">
      <c r="A178" s="12"/>
      <c r="B178" s="12"/>
      <c r="C178" s="47"/>
      <c r="D178" s="59"/>
      <c r="E178" s="59"/>
      <c r="F178" s="4"/>
      <c r="G178" s="19"/>
      <c r="H178" s="19"/>
      <c r="I178" s="19"/>
      <c r="J178" s="19"/>
      <c r="K178" s="19"/>
      <c r="L178" s="28"/>
      <c r="M178" s="28"/>
      <c r="N178" s="28"/>
      <c r="O178" s="97"/>
    </row>
    <row r="179" spans="1:15" s="63" customFormat="1" ht="50.25" customHeight="1" thickBot="1" x14ac:dyDescent="0.3">
      <c r="A179" s="94" t="s">
        <v>67</v>
      </c>
      <c r="B179" s="20" t="s">
        <v>96</v>
      </c>
      <c r="C179" s="21" t="s">
        <v>95</v>
      </c>
      <c r="D179" s="22" t="s">
        <v>40</v>
      </c>
      <c r="E179" s="22"/>
      <c r="F179" s="22"/>
      <c r="G179" s="24">
        <f>60*0.2*0.2*0.15</f>
        <v>0.36000000000000004</v>
      </c>
      <c r="H179" s="25">
        <v>176.71</v>
      </c>
      <c r="I179" s="25">
        <v>153.44999999999999</v>
      </c>
      <c r="J179" s="25">
        <f>G179*H179</f>
        <v>63.615600000000008</v>
      </c>
      <c r="K179" s="25">
        <f>G179*I179</f>
        <v>55.242000000000004</v>
      </c>
      <c r="L179" s="25">
        <f>J179+K179</f>
        <v>118.85760000000002</v>
      </c>
      <c r="M179" s="25">
        <f>L179*$M$10</f>
        <v>31.853836800000007</v>
      </c>
      <c r="N179" s="25">
        <f>L179+M179</f>
        <v>150.71143680000003</v>
      </c>
      <c r="O179" s="97"/>
    </row>
    <row r="180" spans="1:15" s="63" customFormat="1" ht="15.75" thickBot="1" x14ac:dyDescent="0.3">
      <c r="A180" s="12"/>
      <c r="B180" s="12"/>
      <c r="C180" s="47"/>
      <c r="D180" s="59"/>
      <c r="E180" s="59"/>
      <c r="F180" s="59"/>
      <c r="G180" s="19"/>
      <c r="H180" s="19"/>
      <c r="I180" s="19"/>
      <c r="J180" s="28"/>
      <c r="K180" s="28"/>
      <c r="L180" s="28"/>
      <c r="M180" s="28"/>
      <c r="N180" s="28"/>
      <c r="O180" s="97"/>
    </row>
    <row r="181" spans="1:15" s="63" customFormat="1" ht="30.75" thickBot="1" x14ac:dyDescent="0.3">
      <c r="A181" s="94" t="s">
        <v>67</v>
      </c>
      <c r="B181" s="20" t="s">
        <v>42</v>
      </c>
      <c r="C181" s="21" t="s">
        <v>19</v>
      </c>
      <c r="D181" s="22" t="s">
        <v>11</v>
      </c>
      <c r="E181" s="22"/>
      <c r="F181" s="22"/>
      <c r="G181" s="24">
        <v>8</v>
      </c>
      <c r="H181" s="6">
        <v>1.22</v>
      </c>
      <c r="I181" s="6">
        <v>2.2999999999999998</v>
      </c>
      <c r="J181" s="25">
        <f>G181*H181</f>
        <v>9.76</v>
      </c>
      <c r="K181" s="25">
        <f>G181*I181</f>
        <v>18.399999999999999</v>
      </c>
      <c r="L181" s="25">
        <f>J181+K181</f>
        <v>28.159999999999997</v>
      </c>
      <c r="M181" s="25">
        <f>L181*$M$10</f>
        <v>7.5468799999999998</v>
      </c>
      <c r="N181" s="25">
        <f>L181+M181</f>
        <v>35.706879999999998</v>
      </c>
      <c r="O181" s="97"/>
    </row>
    <row r="182" spans="1:15" s="63" customFormat="1" ht="15.75" thickBot="1" x14ac:dyDescent="0.3">
      <c r="A182" s="12"/>
      <c r="B182" s="12"/>
      <c r="C182" s="47"/>
      <c r="D182" s="59"/>
      <c r="E182" s="59"/>
      <c r="F182" s="59"/>
      <c r="G182" s="19"/>
      <c r="H182" s="19"/>
      <c r="I182" s="19"/>
      <c r="J182" s="28"/>
      <c r="K182" s="28"/>
      <c r="L182" s="28"/>
      <c r="M182" s="28"/>
      <c r="N182" s="28"/>
      <c r="O182" s="97"/>
    </row>
    <row r="183" spans="1:15" s="63" customFormat="1" ht="30.75" thickBot="1" x14ac:dyDescent="0.3">
      <c r="A183" s="20" t="s">
        <v>84</v>
      </c>
      <c r="B183" s="20"/>
      <c r="C183" s="21" t="s">
        <v>97</v>
      </c>
      <c r="D183" s="22"/>
      <c r="E183" s="22"/>
      <c r="F183" s="22"/>
      <c r="G183" s="24">
        <v>1</v>
      </c>
      <c r="H183" s="25">
        <f>SUM(H184:H186)</f>
        <v>0</v>
      </c>
      <c r="I183" s="25">
        <f>I184+I185</f>
        <v>607.26</v>
      </c>
      <c r="J183" s="25">
        <f>G183*H183</f>
        <v>0</v>
      </c>
      <c r="K183" s="25">
        <f>G183*I183</f>
        <v>607.26</v>
      </c>
      <c r="L183" s="25">
        <f>J183+K183</f>
        <v>607.26</v>
      </c>
      <c r="M183" s="25">
        <f>L183*$M$10</f>
        <v>162.74568000000002</v>
      </c>
      <c r="N183" s="25">
        <f>L183+M183</f>
        <v>770.00567999999998</v>
      </c>
      <c r="O183" s="97"/>
    </row>
    <row r="184" spans="1:15" s="63" customFormat="1" ht="15.75" thickBot="1" x14ac:dyDescent="0.3">
      <c r="A184" s="86" t="s">
        <v>67</v>
      </c>
      <c r="B184" s="12"/>
      <c r="C184" s="87" t="s">
        <v>22</v>
      </c>
      <c r="D184" s="59" t="s">
        <v>21</v>
      </c>
      <c r="E184" s="59">
        <f>8*3</f>
        <v>24</v>
      </c>
      <c r="F184" s="18">
        <f>4.82*2.2795</f>
        <v>10.987190000000002</v>
      </c>
      <c r="G184" s="89"/>
      <c r="H184" s="90"/>
      <c r="I184" s="90">
        <f>ROUND(E184*F184,2)</f>
        <v>263.69</v>
      </c>
      <c r="J184" s="89"/>
      <c r="K184" s="89"/>
      <c r="L184" s="89"/>
      <c r="M184" s="89"/>
      <c r="N184" s="91"/>
      <c r="O184" s="97"/>
    </row>
    <row r="185" spans="1:15" s="63" customFormat="1" ht="15.75" thickBot="1" x14ac:dyDescent="0.3">
      <c r="A185" s="86" t="s">
        <v>67</v>
      </c>
      <c r="B185" s="12"/>
      <c r="C185" s="87" t="s">
        <v>20</v>
      </c>
      <c r="D185" s="59" t="s">
        <v>21</v>
      </c>
      <c r="E185" s="59">
        <f>E184</f>
        <v>24</v>
      </c>
      <c r="F185" s="18">
        <f>6.28*2.2795</f>
        <v>14.31526</v>
      </c>
      <c r="G185" s="89"/>
      <c r="H185" s="89"/>
      <c r="I185" s="90">
        <f>ROUND(E185*F185,2)</f>
        <v>343.57</v>
      </c>
      <c r="J185" s="89"/>
      <c r="K185" s="89"/>
      <c r="L185" s="89"/>
      <c r="M185" s="89"/>
      <c r="N185" s="91"/>
    </row>
    <row r="186" spans="1:15" s="63" customFormat="1" ht="15.75" thickBot="1" x14ac:dyDescent="0.3">
      <c r="A186" s="12"/>
      <c r="B186" s="12"/>
      <c r="C186" s="87"/>
      <c r="D186" s="59"/>
      <c r="E186" s="59"/>
      <c r="F186" s="4"/>
      <c r="G186" s="89"/>
      <c r="H186" s="90"/>
      <c r="I186" s="89"/>
      <c r="J186" s="89"/>
      <c r="K186" s="89"/>
      <c r="L186" s="89"/>
      <c r="M186" s="89"/>
      <c r="N186" s="91"/>
    </row>
    <row r="187" spans="1:15" s="63" customFormat="1" ht="15.75" thickBot="1" x14ac:dyDescent="0.3">
      <c r="A187" s="99"/>
      <c r="B187" s="99"/>
      <c r="C187" s="99"/>
      <c r="D187" s="99"/>
      <c r="E187" s="99"/>
      <c r="F187" s="99"/>
      <c r="G187" s="99"/>
      <c r="H187" s="99"/>
      <c r="I187" s="99"/>
      <c r="J187" s="95">
        <f>SUM(J11:J186)/2</f>
        <v>17163.114360000003</v>
      </c>
      <c r="K187" s="95">
        <f>SUM(K11:K186)/2</f>
        <v>10797.846789999998</v>
      </c>
      <c r="L187" s="95">
        <f>SUM(L11:L186)/2</f>
        <v>27960.961150000017</v>
      </c>
      <c r="M187" s="95">
        <f>SUM(M11:M186)/2</f>
        <v>7493.5375882000026</v>
      </c>
      <c r="N187" s="96">
        <f>SUM(N11:N186)/2</f>
        <v>35454.498738199989</v>
      </c>
      <c r="O187" s="98"/>
    </row>
    <row r="192" spans="1:15" x14ac:dyDescent="0.25">
      <c r="E192" s="1"/>
    </row>
  </sheetData>
  <mergeCells count="10">
    <mergeCell ref="A187:I187"/>
    <mergeCell ref="A8:N8"/>
    <mergeCell ref="L9:L10"/>
    <mergeCell ref="A9:A10"/>
    <mergeCell ref="B9:B10"/>
    <mergeCell ref="J9:K9"/>
    <mergeCell ref="C9:C10"/>
    <mergeCell ref="D9:D10"/>
    <mergeCell ref="G9:G10"/>
    <mergeCell ref="H9:I9"/>
  </mergeCells>
  <conditionalFormatting sqref="G180 G178 G173 G160:G163 G155:G158 G150:G153 G145:G148 G139:G140 G134:G137 G129:G132 G119:G122 G114:G117 G109:G112 G103:G107 G98:G101 G93:G96 G88:G91 G78:G81 G73:G76 G68:G71 G63:G66 G58:G61 G52:G56 G40:G44 G31:G34 G127 G25:G29 G13:G20 G36:G38 G46:G50 G86 G142:G143 G168:G170 G182">
    <cfRule type="cellIs" dxfId="39" priority="89" operator="notEqual">
      <formula>0</formula>
    </cfRule>
    <cfRule type="cellIs" dxfId="38" priority="90" operator="notEqual">
      <formula>0</formula>
    </cfRule>
    <cfRule type="cellIs" dxfId="37" priority="91" operator="notEqual">
      <formula>0</formula>
    </cfRule>
    <cfRule type="cellIs" dxfId="36" priority="92" operator="notEqual">
      <formula>0</formula>
    </cfRule>
  </conditionalFormatting>
  <conditionalFormatting sqref="G22:G24">
    <cfRule type="cellIs" dxfId="35" priority="37" operator="notEqual">
      <formula>0</formula>
    </cfRule>
    <cfRule type="cellIs" dxfId="34" priority="38" operator="notEqual">
      <formula>0</formula>
    </cfRule>
    <cfRule type="cellIs" dxfId="33" priority="39" operator="notEqual">
      <formula>0</formula>
    </cfRule>
    <cfRule type="cellIs" dxfId="32" priority="40" operator="notEqual">
      <formula>0</formula>
    </cfRule>
  </conditionalFormatting>
  <conditionalFormatting sqref="G124:G126">
    <cfRule type="cellIs" dxfId="31" priority="33" operator="notEqual">
      <formula>0</formula>
    </cfRule>
    <cfRule type="cellIs" dxfId="30" priority="34" operator="notEqual">
      <formula>0</formula>
    </cfRule>
    <cfRule type="cellIs" dxfId="29" priority="35" operator="notEqual">
      <formula>0</formula>
    </cfRule>
    <cfRule type="cellIs" dxfId="28" priority="36" operator="notEqual">
      <formula>0</formula>
    </cfRule>
  </conditionalFormatting>
  <conditionalFormatting sqref="G83:G85">
    <cfRule type="cellIs" dxfId="27" priority="29" operator="notEqual">
      <formula>0</formula>
    </cfRule>
    <cfRule type="cellIs" dxfId="26" priority="30" operator="notEqual">
      <formula>0</formula>
    </cfRule>
    <cfRule type="cellIs" dxfId="25" priority="31" operator="notEqual">
      <formula>0</formula>
    </cfRule>
    <cfRule type="cellIs" dxfId="24" priority="32" operator="notEqual">
      <formula>0</formula>
    </cfRule>
  </conditionalFormatting>
  <conditionalFormatting sqref="G141">
    <cfRule type="cellIs" dxfId="23" priority="25" operator="notEqual">
      <formula>0</formula>
    </cfRule>
    <cfRule type="cellIs" dxfId="22" priority="26" operator="notEqual">
      <formula>0</formula>
    </cfRule>
    <cfRule type="cellIs" dxfId="21" priority="27" operator="notEqual">
      <formula>0</formula>
    </cfRule>
    <cfRule type="cellIs" dxfId="20" priority="28" operator="notEqual">
      <formula>0</formula>
    </cfRule>
  </conditionalFormatting>
  <conditionalFormatting sqref="G165:G167">
    <cfRule type="cellIs" dxfId="19" priority="21" operator="notEqual">
      <formula>0</formula>
    </cfRule>
    <cfRule type="cellIs" dxfId="18" priority="22" operator="notEqual">
      <formula>0</formula>
    </cfRule>
    <cfRule type="cellIs" dxfId="17" priority="23" operator="notEqual">
      <formula>0</formula>
    </cfRule>
    <cfRule type="cellIs" dxfId="16" priority="24" operator="notEqual">
      <formula>0</formula>
    </cfRule>
  </conditionalFormatting>
  <conditionalFormatting sqref="G184:G186">
    <cfRule type="cellIs" dxfId="15" priority="13" operator="notEqual">
      <formula>0</formula>
    </cfRule>
    <cfRule type="cellIs" dxfId="14" priority="14" operator="notEqual">
      <formula>0</formula>
    </cfRule>
    <cfRule type="cellIs" dxfId="13" priority="15" operator="notEqual">
      <formula>0</formula>
    </cfRule>
    <cfRule type="cellIs" dxfId="12" priority="16" operator="notEqual">
      <formula>0</formula>
    </cfRule>
  </conditionalFormatting>
  <conditionalFormatting sqref="G172">
    <cfRule type="cellIs" dxfId="11" priority="9" operator="notEqual">
      <formula>0</formula>
    </cfRule>
    <cfRule type="cellIs" dxfId="10" priority="10" operator="notEqual">
      <formula>0</formula>
    </cfRule>
    <cfRule type="cellIs" dxfId="9" priority="11" operator="notEqual">
      <formula>0</formula>
    </cfRule>
    <cfRule type="cellIs" dxfId="8" priority="12" operator="notEqual">
      <formula>0</formula>
    </cfRule>
  </conditionalFormatting>
  <conditionalFormatting sqref="G175">
    <cfRule type="cellIs" dxfId="7" priority="5" operator="notEqual">
      <formula>0</formula>
    </cfRule>
    <cfRule type="cellIs" dxfId="6" priority="6" operator="notEqual">
      <formula>0</formula>
    </cfRule>
    <cfRule type="cellIs" dxfId="5" priority="7" operator="notEqual">
      <formula>0</formula>
    </cfRule>
    <cfRule type="cellIs" dxfId="4" priority="8" operator="notEqual">
      <formula>0</formula>
    </cfRule>
  </conditionalFormatting>
  <conditionalFormatting sqref="G176:G177">
    <cfRule type="cellIs" dxfId="3" priority="1" operator="notEqual">
      <formula>0</formula>
    </cfRule>
    <cfRule type="cellIs" dxfId="2" priority="2" operator="notEqual">
      <formula>0</formula>
    </cfRule>
    <cfRule type="cellIs" dxfId="1" priority="3" operator="notEqual">
      <formula>0</formula>
    </cfRule>
    <cfRule type="cellIs" dxfId="0" priority="4" operator="notEqual">
      <formula>0</formula>
    </cfRule>
  </conditionalFormatting>
  <hyperlinks>
    <hyperlink ref="A60" r:id="rId1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42" fitToHeight="4" orientation="landscape" r:id="rId2"/>
  <rowBreaks count="3" manualBreakCount="3">
    <brk id="54" max="13" man="1"/>
    <brk id="105" max="13" man="1"/>
    <brk id="16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"/>
  <sheetViews>
    <sheetView workbookViewId="0"/>
  </sheetViews>
  <sheetFormatPr defaultRowHeight="15" x14ac:dyDescent="0.25"/>
  <cols>
    <col min="1" max="1" width="12.28515625" bestFit="1" customWidth="1"/>
  </cols>
  <sheetData>
    <row r="21" spans="1:1" x14ac:dyDescent="0.25">
      <c r="A21" t="s">
        <v>43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Tribunal Regional do Trabalho da 9ª Região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Heron Cazarim Marroni</dc:creator>
  <cp:lastModifiedBy>Carlos Henrique Siwek</cp:lastModifiedBy>
  <cp:lastPrinted>2013-09-24T21:05:45Z</cp:lastPrinted>
  <dcterms:created xsi:type="dcterms:W3CDTF">2013-07-04T16:23:48Z</dcterms:created>
  <dcterms:modified xsi:type="dcterms:W3CDTF">2013-09-25T15:58:07Z</dcterms:modified>
</cp:coreProperties>
</file>